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C:\Users\is\Documents\Privat\Golf\Baneudvalg\Vinterbane\"/>
    </mc:Choice>
  </mc:AlternateContent>
  <xr:revisionPtr revIDLastSave="0" documentId="13_ncr:1_{15E50537-0FBA-43CB-B095-FAC4DDE0BE36}" xr6:coauthVersionLast="41" xr6:coauthVersionMax="41" xr10:uidLastSave="{00000000-0000-0000-0000-000000000000}"/>
  <bookViews>
    <workbookView xWindow="-28920" yWindow="-627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'Ark1'!$A$1:$Y$40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" l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E31" i="1"/>
  <c r="E30" i="1"/>
  <c r="E29" i="1"/>
  <c r="U39" i="1"/>
  <c r="W8" i="1" l="1"/>
  <c r="X10" i="1"/>
  <c r="U27" i="1"/>
  <c r="U26" i="1"/>
  <c r="U28" i="1"/>
  <c r="U29" i="1"/>
  <c r="U30" i="1"/>
  <c r="U31" i="1"/>
  <c r="U32" i="1"/>
  <c r="U33" i="1"/>
  <c r="O33" i="1" s="1"/>
  <c r="P33" i="1" s="1"/>
  <c r="Q33" i="1" s="1"/>
  <c r="U34" i="1"/>
  <c r="O35" i="1" s="1"/>
  <c r="P35" i="1" s="1"/>
  <c r="Q35" i="1" s="1"/>
  <c r="U35" i="1"/>
  <c r="U36" i="1"/>
  <c r="U37" i="1"/>
  <c r="U38" i="1"/>
  <c r="U40" i="1"/>
  <c r="V39" i="1" s="1"/>
  <c r="R39" i="1" s="1"/>
  <c r="J8" i="1"/>
  <c r="A8" i="1" s="1"/>
  <c r="J9" i="1"/>
  <c r="J10" i="1"/>
  <c r="J11" i="1"/>
  <c r="J12" i="1"/>
  <c r="U17" i="1"/>
  <c r="U18" i="1"/>
  <c r="U16" i="1"/>
  <c r="U19" i="1"/>
  <c r="U20" i="1"/>
  <c r="U21" i="1"/>
  <c r="U22" i="1"/>
  <c r="U23" i="1"/>
  <c r="U24" i="1"/>
  <c r="U25" i="1"/>
  <c r="O44" i="1"/>
  <c r="O43" i="1"/>
  <c r="O42" i="1"/>
  <c r="U10" i="1"/>
  <c r="K35" i="1" s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U15" i="1"/>
  <c r="J15" i="1"/>
  <c r="U14" i="1"/>
  <c r="J14" i="1"/>
  <c r="U13" i="1"/>
  <c r="J13" i="1"/>
  <c r="U12" i="1"/>
  <c r="U11" i="1"/>
  <c r="O36" i="1" l="1"/>
  <c r="P36" i="1" s="1"/>
  <c r="Q36" i="1" s="1"/>
  <c r="V32" i="1"/>
  <c r="R32" i="1" s="1"/>
  <c r="B11" i="1"/>
  <c r="V37" i="1"/>
  <c r="R37" i="1" s="1"/>
  <c r="B29" i="1"/>
  <c r="C29" i="1" s="1"/>
  <c r="B21" i="1"/>
  <c r="C21" i="1" s="1"/>
  <c r="B15" i="1"/>
  <c r="C15" i="1" s="1"/>
  <c r="O30" i="1"/>
  <c r="P30" i="1" s="1"/>
  <c r="Q30" i="1" s="1"/>
  <c r="A10" i="1"/>
  <c r="L25" i="1"/>
  <c r="V35" i="1"/>
  <c r="R35" i="1" s="1"/>
  <c r="O29" i="1"/>
  <c r="P29" i="1" s="1"/>
  <c r="Q29" i="1" s="1"/>
  <c r="V33" i="1"/>
  <c r="R33" i="1" s="1"/>
  <c r="V28" i="1"/>
  <c r="L14" i="1"/>
  <c r="O38" i="1"/>
  <c r="P38" i="1" s="1"/>
  <c r="Q38" i="1" s="1"/>
  <c r="A12" i="1"/>
  <c r="V36" i="1"/>
  <c r="R36" i="1" s="1"/>
  <c r="V30" i="1"/>
  <c r="R30" i="1" s="1"/>
  <c r="O34" i="1"/>
  <c r="P34" i="1" s="1"/>
  <c r="Q34" i="1" s="1"/>
  <c r="O15" i="1"/>
  <c r="B32" i="1"/>
  <c r="K20" i="1"/>
  <c r="F16" i="1" s="1"/>
  <c r="K18" i="1"/>
  <c r="F14" i="1" s="1"/>
  <c r="B18" i="1"/>
  <c r="C18" i="1" s="1"/>
  <c r="K15" i="1"/>
  <c r="A9" i="1"/>
  <c r="A27" i="1"/>
  <c r="B13" i="1"/>
  <c r="V26" i="1"/>
  <c r="A13" i="1"/>
  <c r="K13" i="1"/>
  <c r="V38" i="1"/>
  <c r="R38" i="1" s="1"/>
  <c r="O37" i="1"/>
  <c r="P37" i="1" s="1"/>
  <c r="Q37" i="1" s="1"/>
  <c r="V31" i="1"/>
  <c r="R31" i="1" s="1"/>
  <c r="V29" i="1"/>
  <c r="R29" i="1" s="1"/>
  <c r="K10" i="1"/>
  <c r="B26" i="1"/>
  <c r="C26" i="1" s="1"/>
  <c r="V34" i="1"/>
  <c r="R34" i="1" s="1"/>
  <c r="O27" i="1"/>
  <c r="O28" i="1"/>
  <c r="O26" i="1"/>
  <c r="V23" i="1"/>
  <c r="V21" i="1"/>
  <c r="O20" i="1"/>
  <c r="V16" i="1"/>
  <c r="O16" i="1"/>
  <c r="O13" i="1"/>
  <c r="K33" i="1"/>
  <c r="K30" i="1"/>
  <c r="L26" i="1"/>
  <c r="B25" i="1"/>
  <c r="C25" i="1" s="1"/>
  <c r="B23" i="1"/>
  <c r="C23" i="1" s="1"/>
  <c r="L21" i="1"/>
  <c r="B20" i="1"/>
  <c r="C20" i="1" s="1"/>
  <c r="B19" i="1"/>
  <c r="C19" i="1" s="1"/>
  <c r="A18" i="1"/>
  <c r="A16" i="1"/>
  <c r="L16" i="1"/>
  <c r="B17" i="1"/>
  <c r="A14" i="1"/>
  <c r="L29" i="1"/>
  <c r="B34" i="1"/>
  <c r="O17" i="1"/>
  <c r="V40" i="1"/>
  <c r="R40" i="1" s="1"/>
  <c r="O31" i="1"/>
  <c r="P31" i="1" s="1"/>
  <c r="Q31" i="1" s="1"/>
  <c r="L11" i="1"/>
  <c r="K12" i="1"/>
  <c r="L19" i="1"/>
  <c r="B22" i="1"/>
  <c r="C22" i="1" s="1"/>
  <c r="B24" i="1"/>
  <c r="C24" i="1" s="1"/>
  <c r="B27" i="1"/>
  <c r="C27" i="1" s="1"/>
  <c r="B14" i="1"/>
  <c r="B16" i="1"/>
  <c r="C16" i="1" s="1"/>
  <c r="L17" i="1"/>
  <c r="A20" i="1"/>
  <c r="A23" i="1"/>
  <c r="A25" i="1"/>
  <c r="K26" i="1"/>
  <c r="F22" i="1" s="1"/>
  <c r="A28" i="1"/>
  <c r="B33" i="1"/>
  <c r="O41" i="1"/>
  <c r="V24" i="1"/>
  <c r="V22" i="1"/>
  <c r="V20" i="1"/>
  <c r="A11" i="1"/>
  <c r="O32" i="1"/>
  <c r="P32" i="1" s="1"/>
  <c r="Q32" i="1" s="1"/>
  <c r="V27" i="1"/>
  <c r="A22" i="1"/>
  <c r="L23" i="1"/>
  <c r="B9" i="1"/>
  <c r="K22" i="1"/>
  <c r="F18" i="1" s="1"/>
  <c r="K24" i="1"/>
  <c r="F20" i="1" s="1"/>
  <c r="K27" i="1"/>
  <c r="B28" i="1"/>
  <c r="C28" i="1" s="1"/>
  <c r="K28" i="1"/>
  <c r="B30" i="1"/>
  <c r="C30" i="1" s="1"/>
  <c r="B31" i="1"/>
  <c r="C31" i="1" s="1"/>
  <c r="K34" i="1"/>
  <c r="B35" i="1"/>
  <c r="V25" i="1"/>
  <c r="O25" i="1"/>
  <c r="O24" i="1"/>
  <c r="O23" i="1"/>
  <c r="O22" i="1"/>
  <c r="V19" i="1"/>
  <c r="O21" i="1"/>
  <c r="V18" i="1"/>
  <c r="V17" i="1"/>
  <c r="O14" i="1"/>
  <c r="V14" i="1"/>
  <c r="O12" i="1"/>
  <c r="V10" i="1"/>
  <c r="O11" i="1"/>
  <c r="B10" i="1"/>
  <c r="L10" i="1"/>
  <c r="O10" i="1"/>
  <c r="K11" i="1"/>
  <c r="V11" i="1"/>
  <c r="B12" i="1"/>
  <c r="L12" i="1"/>
  <c r="V12" i="1"/>
  <c r="L13" i="1"/>
  <c r="V13" i="1"/>
  <c r="K14" i="1"/>
  <c r="A15" i="1"/>
  <c r="L15" i="1"/>
  <c r="V15" i="1"/>
  <c r="K16" i="1"/>
  <c r="A17" i="1"/>
  <c r="K17" i="1"/>
  <c r="F13" i="1" s="1"/>
  <c r="L18" i="1"/>
  <c r="A19" i="1"/>
  <c r="K19" i="1"/>
  <c r="F15" i="1" s="1"/>
  <c r="L20" i="1"/>
  <c r="A21" i="1"/>
  <c r="K21" i="1"/>
  <c r="F17" i="1" s="1"/>
  <c r="L22" i="1"/>
  <c r="K23" i="1"/>
  <c r="F19" i="1" s="1"/>
  <c r="A24" i="1"/>
  <c r="L24" i="1"/>
  <c r="K25" i="1"/>
  <c r="F21" i="1" s="1"/>
  <c r="A26" i="1"/>
  <c r="L27" i="1"/>
  <c r="L28" i="1"/>
  <c r="K29" i="1"/>
  <c r="L30" i="1"/>
  <c r="K31" i="1"/>
  <c r="K32" i="1"/>
  <c r="O19" i="1"/>
  <c r="O18" i="1"/>
  <c r="D9" i="1" l="1"/>
  <c r="C17" i="1"/>
</calcChain>
</file>

<file path=xl/sharedStrings.xml><?xml version="1.0" encoding="utf-8"?>
<sst xmlns="http://schemas.openxmlformats.org/spreadsheetml/2006/main" count="49" uniqueCount="24">
  <si>
    <t>Konverteringstabel</t>
  </si>
  <si>
    <t xml:space="preserve"> </t>
  </si>
  <si>
    <t xml:space="preserve">  </t>
  </si>
  <si>
    <t>+</t>
  </si>
  <si>
    <t>Handicap</t>
  </si>
  <si>
    <t>Slag</t>
  </si>
  <si>
    <t>til</t>
  </si>
  <si>
    <t>-</t>
  </si>
  <si>
    <t>Tee:</t>
  </si>
  <si>
    <t>CR:</t>
  </si>
  <si>
    <t>Slope:</t>
  </si>
  <si>
    <t>Par:</t>
  </si>
  <si>
    <t>Handi-</t>
  </si>
  <si>
    <t>cap</t>
  </si>
  <si>
    <t>Vejledning:</t>
  </si>
  <si>
    <t>Kontrollér køn og teefarve</t>
  </si>
  <si>
    <t>Find antal slag ud for handicap</t>
  </si>
  <si>
    <t>Meter</t>
  </si>
  <si>
    <t>Efter tilladelse fra USGA</t>
  </si>
  <si>
    <t>Damer</t>
  </si>
  <si>
    <t xml:space="preserve">                 Harre Vig Golfklub</t>
  </si>
  <si>
    <t>Antal slag fordeles på 12 huller</t>
  </si>
  <si>
    <t>12 huller</t>
  </si>
  <si>
    <t>Ændret 18.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</si>
</sst>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</font>
    <font>
      <sz val="10"/>
      <color indexed="9"/>
      <name val="MS Sans Serif"/>
      <family val="2"/>
    </font>
    <font>
      <sz val="10"/>
      <color indexed="10"/>
      <name val="MS Sans Serif"/>
      <family val="2"/>
    </font>
    <font>
      <b/>
      <sz val="12"/>
      <color indexed="9"/>
      <name val="Times New Roman"/>
      <family val="1"/>
    </font>
    <font>
      <b/>
      <sz val="18"/>
      <name val="Arial"/>
      <family val="2"/>
    </font>
    <font>
      <b/>
      <sz val="12"/>
      <color indexed="10"/>
      <name val="MS Sans Serif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9"/>
      <name val="Arial"/>
      <family val="2"/>
    </font>
    <font>
      <sz val="14"/>
      <color indexed="10"/>
      <name val="Arial"/>
      <family val="2"/>
    </font>
    <font>
      <sz val="14"/>
      <color indexed="9"/>
      <name val="Arial"/>
      <family val="2"/>
    </font>
    <font>
      <b/>
      <sz val="14"/>
      <color indexed="10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sz val="10"/>
      <name val="Times New Roman"/>
      <family val="1"/>
    </font>
    <font>
      <sz val="10"/>
      <color indexed="9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8"/>
      <color indexed="9"/>
      <name val="Times New Roman"/>
      <family val="1"/>
    </font>
    <font>
      <sz val="10"/>
      <color indexed="10"/>
      <name val="Times New Roman"/>
      <family val="1"/>
    </font>
    <font>
      <sz val="8"/>
      <name val="Arial"/>
      <family val="2"/>
    </font>
    <font>
      <sz val="6"/>
      <color indexed="9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22"/>
      <name val="Arial"/>
      <family val="2"/>
    </font>
    <font>
      <b/>
      <sz val="2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/>
    <xf numFmtId="164" fontId="6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Continuous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Continuous"/>
    </xf>
    <xf numFmtId="0" fontId="14" fillId="0" borderId="0" xfId="0" applyFont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15" fillId="0" borderId="4" xfId="0" applyFont="1" applyBorder="1" applyAlignment="1">
      <alignment horizontal="left"/>
    </xf>
    <xf numFmtId="0" fontId="16" fillId="0" borderId="5" xfId="0" applyFont="1" applyBorder="1" applyAlignment="1">
      <alignment horizontal="right"/>
    </xf>
    <xf numFmtId="0" fontId="17" fillId="0" borderId="5" xfId="0" applyFont="1" applyBorder="1" applyAlignment="1">
      <alignment horizontal="center"/>
    </xf>
    <xf numFmtId="0" fontId="12" fillId="0" borderId="5" xfId="0" applyFont="1" applyBorder="1" applyAlignment="1">
      <alignment horizontal="right"/>
    </xf>
    <xf numFmtId="0" fontId="16" fillId="0" borderId="4" xfId="0" applyFont="1" applyBorder="1" applyAlignment="1">
      <alignment horizontal="centerContinuous"/>
    </xf>
    <xf numFmtId="0" fontId="17" fillId="0" borderId="6" xfId="0" applyFont="1" applyBorder="1" applyAlignment="1">
      <alignment horizontal="left"/>
    </xf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2" fillId="0" borderId="2" xfId="0" applyFont="1" applyBorder="1" applyAlignment="1">
      <alignment horizontal="right"/>
    </xf>
    <xf numFmtId="164" fontId="12" fillId="0" borderId="0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7" xfId="0" quotePrefix="1" applyFont="1" applyBorder="1" applyAlignment="1">
      <alignment horizontal="right"/>
    </xf>
    <xf numFmtId="164" fontId="18" fillId="0" borderId="0" xfId="0" applyNumberFormat="1" applyFont="1" applyBorder="1" applyAlignment="1">
      <alignment horizontal="centerContinuous"/>
    </xf>
    <xf numFmtId="164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Continuous"/>
    </xf>
    <xf numFmtId="0" fontId="7" fillId="0" borderId="0" xfId="0" applyFont="1" applyAlignment="1">
      <alignment horizontal="center"/>
    </xf>
    <xf numFmtId="0" fontId="12" fillId="0" borderId="7" xfId="0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2" fillId="0" borderId="8" xfId="0" applyFont="1" applyBorder="1" applyAlignment="1">
      <alignment horizontal="left"/>
    </xf>
    <xf numFmtId="164" fontId="12" fillId="0" borderId="7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12" fillId="0" borderId="11" xfId="0" applyNumberFormat="1" applyFont="1" applyBorder="1" applyAlignment="1">
      <alignment horizontal="center"/>
    </xf>
    <xf numFmtId="0" fontId="13" fillId="0" borderId="0" xfId="0" applyFont="1" applyBorder="1"/>
    <xf numFmtId="0" fontId="12" fillId="0" borderId="4" xfId="0" applyFont="1" applyBorder="1" applyAlignment="1">
      <alignment horizontal="right"/>
    </xf>
    <xf numFmtId="164" fontId="12" fillId="0" borderId="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Continuous"/>
    </xf>
    <xf numFmtId="0" fontId="13" fillId="0" borderId="6" xfId="0" applyFont="1" applyBorder="1" applyAlignment="1">
      <alignment horizontal="centerContinuous"/>
    </xf>
    <xf numFmtId="1" fontId="12" fillId="0" borderId="10" xfId="0" applyNumberFormat="1" applyFont="1" applyBorder="1" applyAlignment="1">
      <alignment horizontal="center"/>
    </xf>
    <xf numFmtId="0" fontId="13" fillId="0" borderId="0" xfId="0" applyFont="1"/>
    <xf numFmtId="0" fontId="20" fillId="0" borderId="0" xfId="0" applyFont="1"/>
    <xf numFmtId="0" fontId="21" fillId="0" borderId="0" xfId="0" applyFont="1"/>
    <xf numFmtId="164" fontId="21" fillId="0" borderId="0" xfId="0" applyNumberFormat="1" applyFont="1" applyBorder="1" applyAlignment="1">
      <alignment horizontal="centerContinuous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Continuous"/>
    </xf>
    <xf numFmtId="0" fontId="20" fillId="0" borderId="0" xfId="0" applyFont="1" applyBorder="1" applyAlignment="1">
      <alignment horizontal="centerContinuous"/>
    </xf>
    <xf numFmtId="0" fontId="24" fillId="0" borderId="0" xfId="0" applyFont="1" applyAlignment="1">
      <alignment horizontal="center"/>
    </xf>
    <xf numFmtId="164" fontId="23" fillId="0" borderId="0" xfId="0" applyNumberFormat="1" applyFont="1" applyBorder="1" applyAlignment="1">
      <alignment horizontal="centerContinuous"/>
    </xf>
    <xf numFmtId="2" fontId="0" fillId="0" borderId="0" xfId="0" applyNumberFormat="1" applyAlignment="1">
      <alignment horizontal="center"/>
    </xf>
    <xf numFmtId="0" fontId="20" fillId="0" borderId="0" xfId="0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left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left"/>
    </xf>
    <xf numFmtId="0" fontId="12" fillId="0" borderId="13" xfId="0" applyFont="1" applyBorder="1" applyAlignment="1">
      <alignment horizontal="centerContinuous"/>
    </xf>
    <xf numFmtId="0" fontId="12" fillId="0" borderId="15" xfId="0" applyFont="1" applyBorder="1" applyAlignment="1">
      <alignment horizontal="centerContinuous"/>
    </xf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/>
    </xf>
    <xf numFmtId="0" fontId="16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right"/>
    </xf>
    <xf numFmtId="164" fontId="19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right"/>
    </xf>
    <xf numFmtId="0" fontId="4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8" fillId="2" borderId="0" xfId="0" applyFont="1" applyFill="1"/>
    <xf numFmtId="164" fontId="7" fillId="0" borderId="0" xfId="0" applyNumberFormat="1" applyFont="1"/>
    <xf numFmtId="0" fontId="30" fillId="2" borderId="0" xfId="0" applyFont="1" applyFill="1"/>
    <xf numFmtId="0" fontId="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4" fontId="12" fillId="0" borderId="6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centerContinuous"/>
    </xf>
    <xf numFmtId="164" fontId="12" fillId="0" borderId="4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Continuous"/>
    </xf>
    <xf numFmtId="0" fontId="16" fillId="0" borderId="6" xfId="0" applyFont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219075</xdr:rowOff>
    </xdr:from>
    <xdr:to>
      <xdr:col>17</xdr:col>
      <xdr:colOff>190500</xdr:colOff>
      <xdr:row>2</xdr:row>
      <xdr:rowOff>304800</xdr:rowOff>
    </xdr:to>
    <xdr:sp macro="" textlink="">
      <xdr:nvSpPr>
        <xdr:cNvPr id="1029" name="WordAr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" y="219075"/>
          <a:ext cx="3400425" cy="647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da-DK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Vinter-bane</a:t>
          </a:r>
        </a:p>
      </xdr:txBody>
    </xdr:sp>
    <xdr:clientData/>
  </xdr:twoCellAnchor>
  <xdr:oneCellAnchor>
    <xdr:from>
      <xdr:col>26</xdr:col>
      <xdr:colOff>301625</xdr:colOff>
      <xdr:row>3</xdr:row>
      <xdr:rowOff>31750</xdr:rowOff>
    </xdr:from>
    <xdr:ext cx="184731" cy="264560"/>
    <xdr:sp macro="" textlink="">
      <xdr:nvSpPr>
        <xdr:cNvPr id="3" name="Tekstbo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191375" y="92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a-DK" sz="1100"/>
        </a:p>
      </xdr:txBody>
    </xdr:sp>
    <xdr:clientData/>
  </xdr:one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5"/>
  <sheetViews>
    <sheetView tabSelected="1" view="pageBreakPreview" zoomScaleNormal="75" zoomScaleSheetLayoutView="100" workbookViewId="0">
      <selection activeCell="W40" sqref="W40"/>
    </sheetView>
  </sheetViews>
  <sheetFormatPr defaultRowHeight="13.2" x14ac:dyDescent="0.25"/>
  <cols>
    <col min="1" max="1" width="2.109375" style="1" customWidth="1"/>
    <col min="2" max="2" width="1.109375" style="1" customWidth="1"/>
    <col min="3" max="3" width="2.6640625" style="2" customWidth="1"/>
    <col min="4" max="4" width="7.44140625" customWidth="1"/>
    <col min="5" max="5" width="4.44140625" customWidth="1"/>
    <col min="6" max="6" width="2.33203125" customWidth="1"/>
    <col min="7" max="7" width="7.44140625" style="2" customWidth="1"/>
    <col min="8" max="8" width="2.88671875" customWidth="1"/>
    <col min="9" max="9" width="3.33203125" customWidth="1"/>
    <col min="10" max="12" width="0.88671875" style="1" customWidth="1"/>
    <col min="13" max="15" width="0.88671875" style="3" customWidth="1"/>
    <col min="16" max="16" width="7.44140625" style="3" customWidth="1"/>
    <col min="17" max="17" width="4.44140625" style="3" customWidth="1"/>
    <col min="18" max="18" width="7.44140625" style="3" customWidth="1"/>
    <col min="19" max="19" width="2.88671875" style="3" customWidth="1"/>
    <col min="20" max="20" width="3.5546875" style="3" customWidth="1"/>
    <col min="21" max="21" width="2.33203125" customWidth="1"/>
    <col min="22" max="22" width="2.33203125" style="3" customWidth="1"/>
    <col min="23" max="23" width="9" style="3" customWidth="1"/>
    <col min="24" max="25" width="7.5546875" customWidth="1"/>
  </cols>
  <sheetData>
    <row r="1" spans="1:32" ht="28.5" customHeight="1" x14ac:dyDescent="0.3">
      <c r="S1" s="102" t="s">
        <v>22</v>
      </c>
      <c r="W1" s="103"/>
      <c r="X1" s="103"/>
      <c r="Y1" s="4">
        <v>-6</v>
      </c>
    </row>
    <row r="2" spans="1:32" ht="15.6" x14ac:dyDescent="0.3">
      <c r="Y2" s="4">
        <v>-5</v>
      </c>
    </row>
    <row r="3" spans="1:32" ht="24.75" customHeight="1" x14ac:dyDescent="0.4">
      <c r="P3" s="5" t="s">
        <v>20</v>
      </c>
      <c r="Y3" s="4">
        <v>-4</v>
      </c>
      <c r="Z3" s="6"/>
    </row>
    <row r="4" spans="1:32" ht="12" customHeight="1" x14ac:dyDescent="0.3">
      <c r="Y4" s="4">
        <v>-3</v>
      </c>
    </row>
    <row r="5" spans="1:32" s="8" customFormat="1" ht="28.2" x14ac:dyDescent="0.5">
      <c r="A5" s="7"/>
      <c r="B5" s="7"/>
      <c r="C5" s="95" t="s">
        <v>0</v>
      </c>
      <c r="D5" s="96"/>
      <c r="E5" s="96"/>
      <c r="F5" s="96"/>
      <c r="G5" s="97"/>
      <c r="H5" s="96"/>
      <c r="I5" s="96"/>
      <c r="J5" s="96"/>
      <c r="K5" s="96"/>
      <c r="L5" s="96"/>
      <c r="M5" s="96"/>
      <c r="N5" s="96"/>
      <c r="O5" s="96"/>
      <c r="P5" s="100" t="s">
        <v>19</v>
      </c>
      <c r="Q5" s="98"/>
      <c r="R5" s="98"/>
      <c r="S5" s="95"/>
      <c r="T5" s="98"/>
      <c r="U5" s="98"/>
      <c r="V5" s="96"/>
      <c r="W5" s="95"/>
      <c r="X5" s="96"/>
      <c r="Y5" s="4">
        <v>-2</v>
      </c>
    </row>
    <row r="6" spans="1:32" s="8" customFormat="1" ht="4.5" customHeight="1" x14ac:dyDescent="0.3">
      <c r="A6" s="7"/>
      <c r="B6" s="7"/>
      <c r="C6" s="9"/>
      <c r="D6" s="8" t="s">
        <v>1</v>
      </c>
      <c r="G6" s="9"/>
      <c r="J6" s="7"/>
      <c r="K6" s="7"/>
      <c r="L6" s="11" t="s">
        <v>2</v>
      </c>
      <c r="M6" s="10"/>
      <c r="N6" s="10"/>
      <c r="O6" s="10"/>
      <c r="R6" s="10"/>
      <c r="S6" s="10"/>
      <c r="T6" s="10"/>
      <c r="Y6" s="4">
        <v>-1</v>
      </c>
    </row>
    <row r="7" spans="1:32" s="8" customFormat="1" ht="8.25" customHeight="1" thickBot="1" x14ac:dyDescent="0.35">
      <c r="A7" s="7"/>
      <c r="B7" s="7"/>
      <c r="C7" s="9"/>
      <c r="E7" s="12"/>
      <c r="F7" s="12"/>
      <c r="I7" s="13"/>
      <c r="J7" s="7"/>
      <c r="K7" s="7"/>
      <c r="L7" s="14" t="s">
        <v>3</v>
      </c>
      <c r="M7" s="10"/>
      <c r="N7" s="10"/>
      <c r="O7" s="10"/>
      <c r="Q7" s="15"/>
      <c r="T7" s="10"/>
    </row>
    <row r="8" spans="1:32" s="8" customFormat="1" ht="21.9" customHeight="1" thickBot="1" x14ac:dyDescent="0.35">
      <c r="A8" s="16">
        <f>IF($X$11&gt;$X$13,ROUND(($J7+$J8)/2+0.05,1),ROUND(($J7+$J8)/2+0.050000001,1))</f>
        <v>-2.6</v>
      </c>
      <c r="B8" s="17"/>
      <c r="C8" s="81"/>
      <c r="D8" s="82"/>
      <c r="E8" s="82" t="s">
        <v>4</v>
      </c>
      <c r="F8" s="82"/>
      <c r="G8" s="83"/>
      <c r="H8" s="84" t="s">
        <v>5</v>
      </c>
      <c r="I8" s="85"/>
      <c r="J8" s="20">
        <f>IF($X$11&lt;$X$13-1,(Y1-$X$11+$X$13)*113/($X$12-0.0001),(Y1-$X$11+$X$13)*113/($X$12+0.0001))</f>
        <v>-5.3766085672511599</v>
      </c>
      <c r="K8" s="20"/>
      <c r="L8" s="20"/>
      <c r="M8" s="10"/>
      <c r="N8" s="10"/>
      <c r="O8" s="10"/>
      <c r="P8" s="108" t="s">
        <v>4</v>
      </c>
      <c r="Q8" s="84"/>
      <c r="R8" s="84"/>
      <c r="S8" s="21" t="s">
        <v>5</v>
      </c>
      <c r="T8" s="22"/>
      <c r="V8" s="10"/>
      <c r="W8" s="87">
        <f>W5</f>
        <v>0</v>
      </c>
      <c r="X8" s="88"/>
    </row>
    <row r="9" spans="1:32" s="8" customFormat="1" ht="17.25" hidden="1" customHeight="1" thickBot="1" x14ac:dyDescent="0.35">
      <c r="A9" s="16">
        <f>IF($X$11&gt;$X$13,ROUND(($J8+$J9)/2+0.05,1),ROUND(($J8+$J9)/2+0.050000001,1))</f>
        <v>-4.9000000000000004</v>
      </c>
      <c r="B9" s="17">
        <f t="shared" ref="B9:B34" si="0">ROUND((J8+$J9)/2+0.04999999,1)</f>
        <v>-4.9000000000000004</v>
      </c>
      <c r="C9" s="23"/>
      <c r="D9" s="24">
        <f>IF($B9&lt;0,ABS($A9),$B9)</f>
        <v>4.9000000000000004</v>
      </c>
      <c r="E9" s="25"/>
      <c r="F9" s="25"/>
      <c r="G9" s="26"/>
      <c r="H9" s="27">
        <v>-5</v>
      </c>
      <c r="I9" s="28"/>
      <c r="J9" s="20">
        <f>IF($X$11&lt;$X$13-1,(Y2-$X$11+$X$13)*113/($X$12-0.0001),(Y2-$X$11+$X$13)*113/($X$12+0.0001))</f>
        <v>-4.4653189795814727</v>
      </c>
      <c r="K9" s="20"/>
      <c r="L9" s="20"/>
      <c r="M9" s="10"/>
      <c r="N9" s="7"/>
      <c r="P9" s="29"/>
      <c r="Q9" s="30"/>
      <c r="R9" s="30"/>
      <c r="S9" s="29"/>
      <c r="T9" s="31"/>
      <c r="W9" s="89"/>
      <c r="X9" s="89"/>
    </row>
    <row r="10" spans="1:32" s="8" customFormat="1" ht="20.100000000000001" customHeight="1" x14ac:dyDescent="0.3">
      <c r="A10" s="16">
        <f>IF($X$11&gt;$X$13,ROUND(($J9+$J10)/2+0.05,1),ROUND(($J9+$J10)/2+0.050000001,1))</f>
        <v>-4</v>
      </c>
      <c r="B10" s="17">
        <f t="shared" si="0"/>
        <v>-4</v>
      </c>
      <c r="C10" s="32"/>
      <c r="D10" s="34">
        <v>0.1</v>
      </c>
      <c r="E10" s="34" t="s">
        <v>6</v>
      </c>
      <c r="F10" s="35"/>
      <c r="G10" s="38">
        <v>0.8</v>
      </c>
      <c r="H10" s="36" t="s">
        <v>7</v>
      </c>
      <c r="I10" s="18">
        <v>2</v>
      </c>
      <c r="J10" s="20">
        <f>IF($X$11&lt;$X$13-1,(Y3-$X$11+$X$13)*113/($X$12-0.0001),(Y3-$X$11+$X$13)*113/($X$12+0.0001))</f>
        <v>-3.5540293919117856</v>
      </c>
      <c r="K10" s="37">
        <f t="shared" ref="K10:K33" si="1">ROUND((J10+J11)/2-0.05000001,1)</f>
        <v>-3.1</v>
      </c>
      <c r="L10" s="37">
        <f>IF($X$11&gt;$X$13,ROUND((J10+J11)/2-0.05,1),ROUND((J10+J11)/2-0.0499999995,1))</f>
        <v>-3.1</v>
      </c>
      <c r="N10" s="7"/>
      <c r="O10" s="17">
        <f>ROUND((J35+$U10)/2+0.04999999,1)</f>
        <v>3.8</v>
      </c>
      <c r="P10" s="44">
        <v>19.5</v>
      </c>
      <c r="Q10" s="33" t="str">
        <f t="shared" ref="Q10:Q28" si="2">IF(P10&lt;36,$E$14,$D$6)</f>
        <v>til</v>
      </c>
      <c r="R10" s="33">
        <v>20.3</v>
      </c>
      <c r="S10" s="19">
        <v>8</v>
      </c>
      <c r="T10" s="39"/>
      <c r="U10" s="20">
        <f>(S10-$X$11+$X$13)*113/$X$12</f>
        <v>7.3814516129032208</v>
      </c>
      <c r="V10" s="37">
        <f t="shared" ref="V10:V40" si="3">ROUND((U10+U11)/2-0.05000001,1)</f>
        <v>7.8</v>
      </c>
      <c r="W10" s="90" t="s">
        <v>8</v>
      </c>
      <c r="X10" s="91">
        <f>S5</f>
        <v>0</v>
      </c>
      <c r="Z10" s="40"/>
    </row>
    <row r="11" spans="1:32" s="8" customFormat="1" ht="20.100000000000001" customHeight="1" x14ac:dyDescent="0.4">
      <c r="A11" s="16">
        <f>IF($X$11&gt;$X$13,ROUND(($J10+$J11)/2+0.05,1),ROUND(($J10+$J11)/2+0.050000001,1))</f>
        <v>-3</v>
      </c>
      <c r="B11" s="17">
        <f t="shared" si="0"/>
        <v>-3</v>
      </c>
      <c r="C11" s="41"/>
      <c r="D11" s="33">
        <v>0.9</v>
      </c>
      <c r="E11" s="33" t="s">
        <v>6</v>
      </c>
      <c r="F11" s="42"/>
      <c r="G11" s="45">
        <v>1.7</v>
      </c>
      <c r="H11" s="36" t="s">
        <v>7</v>
      </c>
      <c r="I11" s="43">
        <v>1</v>
      </c>
      <c r="J11" s="20">
        <f>IF($X$11&lt;$X$13-1,(Y4-$X$11+$X$13)*113/($X$12-0.0001),(Y4-$X$11+$X$13)*113/($X$12+0.0001))</f>
        <v>-2.6427398042420984</v>
      </c>
      <c r="K11" s="37">
        <f t="shared" si="1"/>
        <v>-2.2000000000000002</v>
      </c>
      <c r="L11" s="37">
        <f>IF($X$11&gt;$X$13,ROUND((J11+J12)/2-0.05,1),ROUND((J11+J12)/2-0.0499999995,1))</f>
        <v>-2.2000000000000002</v>
      </c>
      <c r="N11" s="7"/>
      <c r="O11" s="17">
        <f t="shared" ref="O11:O44" si="4">ROUND((U10+$U11)/2+0.04999999,1)</f>
        <v>7.9</v>
      </c>
      <c r="P11" s="44">
        <v>20.399999999999999</v>
      </c>
      <c r="Q11" s="33" t="str">
        <f t="shared" si="2"/>
        <v>til</v>
      </c>
      <c r="R11" s="33">
        <v>21.1</v>
      </c>
      <c r="S11" s="46">
        <v>9</v>
      </c>
      <c r="T11" s="47"/>
      <c r="U11" s="20">
        <f>(S11-$X$11+$X$13)*113/$X$12</f>
        <v>8.2927419354838658</v>
      </c>
      <c r="V11" s="37">
        <f t="shared" si="3"/>
        <v>8.1999999999999993</v>
      </c>
      <c r="W11" s="92" t="s">
        <v>9</v>
      </c>
      <c r="X11" s="93">
        <v>70.900000000000006</v>
      </c>
      <c r="Z11" s="5"/>
      <c r="AE11" s="46"/>
      <c r="AF11" s="99"/>
    </row>
    <row r="12" spans="1:32" s="8" customFormat="1" ht="20.100000000000001" customHeight="1" x14ac:dyDescent="0.3">
      <c r="A12" s="16">
        <f>IF($X$11&gt;$X$13,ROUND(($J11+$J12)/2+0.05,1),ROUND(($J11+$J12)/2+0.050000001,1))</f>
        <v>-2.1</v>
      </c>
      <c r="B12" s="17">
        <f t="shared" si="0"/>
        <v>-2.1</v>
      </c>
      <c r="C12" s="41"/>
      <c r="D12" s="33">
        <v>1.8</v>
      </c>
      <c r="E12" s="33" t="s">
        <v>6</v>
      </c>
      <c r="F12" s="42"/>
      <c r="G12" s="45">
        <v>2.6</v>
      </c>
      <c r="H12" s="36" t="s">
        <v>7</v>
      </c>
      <c r="I12" s="43">
        <v>1</v>
      </c>
      <c r="J12" s="20">
        <f>IF($X$11&lt;$X$13-1,(Y5-$X$11+$X$13)*113/($X$12-0.0001),(Y5-$X$11+$X$13)*113/($X$12+0.0001))</f>
        <v>-1.731450216572411</v>
      </c>
      <c r="K12" s="37">
        <f t="shared" si="1"/>
        <v>-1.3</v>
      </c>
      <c r="L12" s="37">
        <f>IF($X$11&gt;$X$13,ROUND((J12+J13)/2-0.05,1),ROUND((J12+J13)/2-0.0499999995,1))</f>
        <v>-1.3</v>
      </c>
      <c r="N12" s="7"/>
      <c r="O12" s="17">
        <f t="shared" si="4"/>
        <v>8.3000000000000007</v>
      </c>
      <c r="P12" s="44">
        <v>21.2</v>
      </c>
      <c r="Q12" s="33" t="str">
        <f t="shared" si="2"/>
        <v>til</v>
      </c>
      <c r="R12" s="33">
        <v>22</v>
      </c>
      <c r="S12" s="46">
        <v>9</v>
      </c>
      <c r="T12" s="47"/>
      <c r="U12" s="20">
        <f>(S12-$X$11+$X$13)*113/$X$12</f>
        <v>8.2927419354838658</v>
      </c>
      <c r="V12" s="37">
        <f t="shared" si="3"/>
        <v>8.6999999999999993</v>
      </c>
      <c r="W12" s="92" t="s">
        <v>10</v>
      </c>
      <c r="X12" s="91">
        <v>124</v>
      </c>
      <c r="Z12" s="40"/>
      <c r="AE12" s="46"/>
      <c r="AF12" s="99"/>
    </row>
    <row r="13" spans="1:32" s="8" customFormat="1" ht="20.100000000000001" customHeight="1" x14ac:dyDescent="0.3">
      <c r="A13" s="16">
        <f>IF($X$11&gt;$X$13,ROUND(($J12+$J13)/2+0.05,1),ROUND(($J12+$J13)/2+0.050000001,1))</f>
        <v>-1.2</v>
      </c>
      <c r="B13" s="17">
        <f t="shared" si="0"/>
        <v>-1.2</v>
      </c>
      <c r="C13" s="41"/>
      <c r="D13" s="33">
        <v>2.7</v>
      </c>
      <c r="E13" s="33" t="s">
        <v>6</v>
      </c>
      <c r="F13" s="42" t="str">
        <f t="shared" ref="F13:F22" si="5">IF(0&gt;K17,$L$7,$L$6)</f>
        <v xml:space="preserve">  </v>
      </c>
      <c r="G13" s="45">
        <v>3.5</v>
      </c>
      <c r="H13" s="36" t="s">
        <v>7</v>
      </c>
      <c r="I13" s="43">
        <v>1</v>
      </c>
      <c r="J13" s="20">
        <f>IF($X$11&lt;$X$13-1,(Y6-$X$11+$X$13)*113/($X$12-0.0001),(Y6-$X$11+$X$13)*113/($X$12+0.0001))</f>
        <v>-0.82016062890272379</v>
      </c>
      <c r="K13" s="37">
        <f t="shared" si="1"/>
        <v>-0.4</v>
      </c>
      <c r="L13" s="37">
        <f>IF($X$11&gt;$X$13,ROUND((J13+J14)/2-0.05,1),ROUND((J13+J14)/2-0.0499999995,1))</f>
        <v>-0.4</v>
      </c>
      <c r="N13" s="7"/>
      <c r="O13" s="17">
        <f t="shared" si="4"/>
        <v>8.8000000000000007</v>
      </c>
      <c r="P13" s="44">
        <v>22.1</v>
      </c>
      <c r="Q13" s="33" t="str">
        <f t="shared" si="2"/>
        <v>til</v>
      </c>
      <c r="R13" s="33">
        <v>22.9</v>
      </c>
      <c r="S13" s="46">
        <v>10</v>
      </c>
      <c r="T13" s="47"/>
      <c r="U13" s="20">
        <f>(S13-$X$11+$X$13)*113/$X$12</f>
        <v>9.20403225806451</v>
      </c>
      <c r="V13" s="37">
        <f t="shared" si="3"/>
        <v>9.1999999999999993</v>
      </c>
      <c r="W13" s="92" t="s">
        <v>11</v>
      </c>
      <c r="X13" s="91">
        <v>71</v>
      </c>
      <c r="Z13" s="40"/>
      <c r="AE13" s="46"/>
      <c r="AF13" s="99"/>
    </row>
    <row r="14" spans="1:32" s="8" customFormat="1" ht="20.100000000000001" customHeight="1" x14ac:dyDescent="0.3">
      <c r="A14" s="16">
        <f>IF($X$11&gt;$X$13,ROUND(($J13+$J14)/2+0.05,1),ROUND(($J13+$J14)/2+0.050000001,1))</f>
        <v>-0.3</v>
      </c>
      <c r="B14" s="17">
        <f>ROUND((J13+$J14)/2+0.04999999,1)</f>
        <v>-0.3</v>
      </c>
      <c r="C14" s="41"/>
      <c r="D14" s="33">
        <v>3.6</v>
      </c>
      <c r="E14" s="33" t="s">
        <v>6</v>
      </c>
      <c r="F14" s="42" t="str">
        <f t="shared" si="5"/>
        <v xml:space="preserve">  </v>
      </c>
      <c r="G14" s="45">
        <v>4.4000000000000004</v>
      </c>
      <c r="H14" s="46">
        <v>0</v>
      </c>
      <c r="I14" s="47"/>
      <c r="J14" s="20">
        <f>IF($X$11&lt;$X$13-1,(Y7-$X$11+$X$13)*113/($X$12),(Y7-$X$11+$X$13)*113/($X$12-0.0001))</f>
        <v>9.1129105749273659E-2</v>
      </c>
      <c r="K14" s="37">
        <f>ROUND((J14+J15)/2-0.05000001,1)</f>
        <v>0.5</v>
      </c>
      <c r="L14" s="37">
        <f>IF($X$11&gt;$X$13,ROUND((J14+J15)/2-0.05,1),ROUND((J14+J15)/2-0.0499999995,1))</f>
        <v>0.5</v>
      </c>
      <c r="N14" s="7"/>
      <c r="O14" s="17">
        <f t="shared" si="4"/>
        <v>9.3000000000000007</v>
      </c>
      <c r="P14" s="44">
        <v>23</v>
      </c>
      <c r="Q14" s="33" t="str">
        <f t="shared" si="2"/>
        <v>til</v>
      </c>
      <c r="R14" s="33">
        <v>23.8</v>
      </c>
      <c r="S14" s="46">
        <v>10</v>
      </c>
      <c r="T14" s="47"/>
      <c r="U14" s="20">
        <f>(S14-$X$11+$X$13)*113/$X$12</f>
        <v>9.20403225806451</v>
      </c>
      <c r="V14" s="37">
        <f t="shared" si="3"/>
        <v>9.6</v>
      </c>
      <c r="W14" s="90" t="s">
        <v>17</v>
      </c>
      <c r="X14" s="90">
        <v>4760</v>
      </c>
      <c r="Z14" s="40"/>
      <c r="AE14" s="46"/>
      <c r="AF14" s="99"/>
    </row>
    <row r="15" spans="1:32" s="8" customFormat="1" ht="20.100000000000001" customHeight="1" thickBot="1" x14ac:dyDescent="0.35">
      <c r="A15" s="16">
        <f>IF($X$11&gt;$X$13,ROUND(($J14+$J15)/2+0.05,1),ROUND(($J14+$J15)/2+0.050000001,1))</f>
        <v>0.6</v>
      </c>
      <c r="B15" s="17">
        <f t="shared" si="0"/>
        <v>0.6</v>
      </c>
      <c r="C15" s="41" t="str">
        <f t="shared" ref="C15:C31" si="6">IF(0&gt;B15,$L$7,$L$6)</f>
        <v xml:space="preserve">  </v>
      </c>
      <c r="D15" s="33">
        <v>4.5</v>
      </c>
      <c r="E15" s="33" t="s">
        <v>6</v>
      </c>
      <c r="F15" s="42" t="str">
        <f t="shared" si="5"/>
        <v xml:space="preserve">  </v>
      </c>
      <c r="G15" s="45">
        <v>5.2</v>
      </c>
      <c r="H15" s="46">
        <v>1</v>
      </c>
      <c r="I15" s="47"/>
      <c r="J15" s="20">
        <f>IF($X$11&lt;$X$13-1,(H15-$X$11+$X$13)*113/($X$12+0),(H15-$X$11+$X$13)*113/($X$12+0.0001))</f>
        <v>1.0024185464366508</v>
      </c>
      <c r="K15" s="37">
        <f t="shared" si="1"/>
        <v>1</v>
      </c>
      <c r="L15" s="37">
        <f>IF($X$11&gt;$X$13,ROUND((J15+J16)/2-0.05,1),ROUND((J15+J16)/2-0.0499999995,1))</f>
        <v>1</v>
      </c>
      <c r="N15" s="7"/>
      <c r="O15" s="17">
        <f t="shared" si="4"/>
        <v>9.6999999999999993</v>
      </c>
      <c r="P15" s="44">
        <v>23.9</v>
      </c>
      <c r="Q15" s="33" t="str">
        <f t="shared" si="2"/>
        <v>til</v>
      </c>
      <c r="R15" s="33">
        <v>24.7</v>
      </c>
      <c r="S15" s="46">
        <v>11</v>
      </c>
      <c r="T15" s="47"/>
      <c r="U15" s="20">
        <f>(S15-$X$11+$X$13)*113/$X$12</f>
        <v>10.115322580645156</v>
      </c>
      <c r="V15" s="37">
        <f t="shared" si="3"/>
        <v>10.1</v>
      </c>
      <c r="Z15" s="40"/>
      <c r="AE15" s="46"/>
      <c r="AF15" s="99"/>
    </row>
    <row r="16" spans="1:32" s="8" customFormat="1" ht="20.100000000000001" customHeight="1" x14ac:dyDescent="0.3">
      <c r="A16" s="16">
        <f>IF($X$11&gt;$X$13,ROUND(($J15+$J16)/2+0.05,1),ROUND(($J15+$J16)/2+0.050000001,1))</f>
        <v>1.1000000000000001</v>
      </c>
      <c r="B16" s="17">
        <f t="shared" si="0"/>
        <v>1.1000000000000001</v>
      </c>
      <c r="C16" s="41" t="str">
        <f t="shared" si="6"/>
        <v xml:space="preserve">  </v>
      </c>
      <c r="D16" s="33">
        <v>5.3</v>
      </c>
      <c r="E16" s="33" t="s">
        <v>6</v>
      </c>
      <c r="F16" s="42" t="str">
        <f t="shared" si="5"/>
        <v xml:space="preserve">  </v>
      </c>
      <c r="G16" s="45">
        <v>6.1</v>
      </c>
      <c r="H16" s="46">
        <v>1</v>
      </c>
      <c r="I16" s="47"/>
      <c r="J16" s="20">
        <f>(H16-$X$11+$X$13)*113/$X$12</f>
        <v>1.0024193548387046</v>
      </c>
      <c r="K16" s="37">
        <f t="shared" si="1"/>
        <v>1</v>
      </c>
      <c r="L16" s="37">
        <f>IF($X$11&gt;$X$13,ROUND((J16+J17)/2-0.05,1),ROUND((J16+J17)/2-0.0499999995,1))</f>
        <v>1</v>
      </c>
      <c r="N16" s="7"/>
      <c r="O16" s="17">
        <f t="shared" si="4"/>
        <v>10.199999999999999</v>
      </c>
      <c r="P16" s="44">
        <v>24.8</v>
      </c>
      <c r="Q16" s="33" t="str">
        <f t="shared" si="2"/>
        <v>til</v>
      </c>
      <c r="R16" s="33">
        <v>25.6</v>
      </c>
      <c r="S16" s="46">
        <v>11</v>
      </c>
      <c r="T16" s="47"/>
      <c r="U16" s="20">
        <f>(S16-$X$11+$X$13)*113/$X$12</f>
        <v>10.115322580645156</v>
      </c>
      <c r="V16" s="37">
        <f t="shared" si="3"/>
        <v>10.5</v>
      </c>
      <c r="W16" s="48" t="s">
        <v>12</v>
      </c>
      <c r="X16" s="49" t="s">
        <v>5</v>
      </c>
      <c r="Z16" s="40"/>
      <c r="AE16" s="46"/>
      <c r="AF16" s="99"/>
    </row>
    <row r="17" spans="1:34" s="8" customFormat="1" ht="20.100000000000001" customHeight="1" thickBot="1" x14ac:dyDescent="0.35">
      <c r="A17" s="16">
        <f>IF($X$11&gt;$X$13,ROUND(($J16+$J17)/2+0.05,1),ROUND(($J16+$J17)/2+0.050000001,1))</f>
        <v>1.1000000000000001</v>
      </c>
      <c r="B17" s="17">
        <f t="shared" si="0"/>
        <v>1.1000000000000001</v>
      </c>
      <c r="C17" s="41" t="str">
        <f t="shared" si="6"/>
        <v xml:space="preserve">  </v>
      </c>
      <c r="D17" s="33">
        <v>6.2</v>
      </c>
      <c r="E17" s="33" t="s">
        <v>6</v>
      </c>
      <c r="F17" s="42" t="str">
        <f t="shared" si="5"/>
        <v xml:space="preserve">  </v>
      </c>
      <c r="G17" s="45">
        <v>7</v>
      </c>
      <c r="H17" s="46">
        <v>1</v>
      </c>
      <c r="I17" s="47"/>
      <c r="J17" s="20">
        <f>(H17-$X$11+$X$13)*113/$X$12</f>
        <v>1.0024193548387046</v>
      </c>
      <c r="K17" s="37">
        <f t="shared" si="1"/>
        <v>1.4</v>
      </c>
      <c r="L17" s="37">
        <f>IF($X$11&gt;$X$13,ROUND((J17+J18)/2-0.05,1),ROUND((J17+J18)/2-0.0499999995,1))</f>
        <v>1.4</v>
      </c>
      <c r="N17" s="7"/>
      <c r="O17" s="17">
        <f t="shared" si="4"/>
        <v>10.6</v>
      </c>
      <c r="P17" s="44">
        <v>25.7</v>
      </c>
      <c r="Q17" s="33" t="str">
        <f t="shared" si="2"/>
        <v>til</v>
      </c>
      <c r="R17" s="33">
        <v>26.4</v>
      </c>
      <c r="S17" s="46">
        <v>12</v>
      </c>
      <c r="T17" s="47"/>
      <c r="U17" s="20">
        <f>(S17-$X$11+$X$13)*113/$X$12</f>
        <v>11.0266129032258</v>
      </c>
      <c r="V17" s="37">
        <f t="shared" si="3"/>
        <v>11</v>
      </c>
      <c r="W17" s="50" t="s">
        <v>13</v>
      </c>
      <c r="X17" s="51"/>
      <c r="Z17" s="40"/>
      <c r="AE17" s="46"/>
      <c r="AF17" s="99"/>
    </row>
    <row r="18" spans="1:34" s="8" customFormat="1" ht="20.100000000000001" customHeight="1" x14ac:dyDescent="0.3">
      <c r="A18" s="16">
        <f>IF($X$11&gt;$X$13,ROUND(($J17+$J18)/2+0.05,1),ROUND(($J17+$J18)/2+0.050000001,1))</f>
        <v>1.5</v>
      </c>
      <c r="B18" s="17">
        <f t="shared" si="0"/>
        <v>1.5</v>
      </c>
      <c r="C18" s="41" t="str">
        <f t="shared" si="6"/>
        <v xml:space="preserve">  </v>
      </c>
      <c r="D18" s="33">
        <v>7.1</v>
      </c>
      <c r="E18" s="33" t="s">
        <v>6</v>
      </c>
      <c r="F18" s="42" t="str">
        <f t="shared" si="5"/>
        <v xml:space="preserve">  </v>
      </c>
      <c r="G18" s="45">
        <v>7.9</v>
      </c>
      <c r="H18" s="46">
        <v>2</v>
      </c>
      <c r="I18" s="47"/>
      <c r="J18" s="20">
        <f>(H18-$X$11+$X$13)*113/$X$12</f>
        <v>1.9137096774193496</v>
      </c>
      <c r="K18" s="37">
        <f t="shared" si="1"/>
        <v>1.9</v>
      </c>
      <c r="L18" s="37">
        <f>IF($X$11&gt;$X$13,ROUND((J18+J19)/2-0.05,1),ROUND((J18+J19)/2-0.0499999995,1))</f>
        <v>1.9</v>
      </c>
      <c r="N18" s="7"/>
      <c r="O18" s="17">
        <f t="shared" si="4"/>
        <v>11.1</v>
      </c>
      <c r="P18" s="44">
        <v>26.5</v>
      </c>
      <c r="Q18" s="33" t="str">
        <f t="shared" si="2"/>
        <v>til</v>
      </c>
      <c r="R18" s="33">
        <v>27.3</v>
      </c>
      <c r="S18" s="46">
        <v>12</v>
      </c>
      <c r="T18" s="47"/>
      <c r="U18" s="20">
        <f>(S18-$X$11+$X$13)*113/$X$12</f>
        <v>11.0266129032258</v>
      </c>
      <c r="V18" s="37">
        <f t="shared" si="3"/>
        <v>11.4</v>
      </c>
      <c r="W18" s="52">
        <v>37</v>
      </c>
      <c r="X18" s="53">
        <v>18</v>
      </c>
      <c r="Z18" s="40"/>
      <c r="AE18" s="46"/>
      <c r="AF18" s="99"/>
    </row>
    <row r="19" spans="1:34" s="8" customFormat="1" ht="20.100000000000001" customHeight="1" x14ac:dyDescent="0.3">
      <c r="A19" s="16">
        <f>IF($X$11&gt;$X$13,ROUND(($J18+$J19)/2+0.05,1),ROUND(($J18+$J19)/2+0.050000001,1))</f>
        <v>2</v>
      </c>
      <c r="B19" s="17">
        <f t="shared" si="0"/>
        <v>2</v>
      </c>
      <c r="C19" s="41" t="str">
        <f t="shared" si="6"/>
        <v xml:space="preserve">  </v>
      </c>
      <c r="D19" s="33">
        <v>8</v>
      </c>
      <c r="E19" s="33" t="s">
        <v>6</v>
      </c>
      <c r="F19" s="42" t="str">
        <f t="shared" si="5"/>
        <v xml:space="preserve">  </v>
      </c>
      <c r="G19" s="45">
        <v>8.8000000000000007</v>
      </c>
      <c r="H19" s="46">
        <v>2</v>
      </c>
      <c r="I19" s="47"/>
      <c r="J19" s="20">
        <f>(H19-$X$11+$X$13)*113/$X$12</f>
        <v>1.9137096774193496</v>
      </c>
      <c r="K19" s="37">
        <f t="shared" si="1"/>
        <v>1.9</v>
      </c>
      <c r="L19" s="37">
        <f>IF($X$11&gt;$X$13,ROUND((J19+J20)/2-0.05,1),ROUND((J19+J20)/2-0.0499999995,1))</f>
        <v>1.9</v>
      </c>
      <c r="N19" s="7"/>
      <c r="O19" s="17">
        <f t="shared" si="4"/>
        <v>11.5</v>
      </c>
      <c r="P19" s="44">
        <v>27.4</v>
      </c>
      <c r="Q19" s="33" t="str">
        <f t="shared" si="2"/>
        <v>til</v>
      </c>
      <c r="R19" s="33">
        <v>28.2</v>
      </c>
      <c r="S19" s="46">
        <v>13</v>
      </c>
      <c r="T19" s="47"/>
      <c r="U19" s="20">
        <f>(S19-$X$11+$X$13)*113/$X$12</f>
        <v>11.937903225806446</v>
      </c>
      <c r="V19" s="37">
        <f t="shared" si="3"/>
        <v>11.9</v>
      </c>
      <c r="W19" s="52">
        <v>38</v>
      </c>
      <c r="X19" s="53">
        <v>18</v>
      </c>
      <c r="Z19" s="40"/>
      <c r="AE19" s="46"/>
      <c r="AF19" s="99"/>
    </row>
    <row r="20" spans="1:34" s="8" customFormat="1" ht="20.100000000000001" customHeight="1" x14ac:dyDescent="0.3">
      <c r="A20" s="16">
        <f>IF($X$11&gt;$X$13,ROUND(($J19+$J20)/2+0.05,1),ROUND(($J19+$J20)/2+0.050000001,1))</f>
        <v>2</v>
      </c>
      <c r="B20" s="17">
        <f t="shared" si="0"/>
        <v>2</v>
      </c>
      <c r="C20" s="41" t="str">
        <f t="shared" si="6"/>
        <v xml:space="preserve">  </v>
      </c>
      <c r="D20" s="33">
        <v>8.9</v>
      </c>
      <c r="E20" s="33" t="s">
        <v>6</v>
      </c>
      <c r="F20" s="42" t="str">
        <f t="shared" si="5"/>
        <v xml:space="preserve">  </v>
      </c>
      <c r="G20" s="45">
        <v>9.6999999999999993</v>
      </c>
      <c r="H20" s="46">
        <v>2</v>
      </c>
      <c r="I20" s="47"/>
      <c r="J20" s="20">
        <f>(H20-$X$11+$X$13)*113/$X$12</f>
        <v>1.9137096774193496</v>
      </c>
      <c r="K20" s="37">
        <f t="shared" si="1"/>
        <v>2.2999999999999998</v>
      </c>
      <c r="L20" s="37">
        <f>IF($X$11&gt;$X$13,ROUND((J20+J21)/2-0.05,1),ROUND((J20+J21)/2-0.0499999995,1))</f>
        <v>2.2999999999999998</v>
      </c>
      <c r="N20" s="7"/>
      <c r="O20" s="17">
        <f t="shared" si="4"/>
        <v>12</v>
      </c>
      <c r="P20" s="44">
        <v>28.3</v>
      </c>
      <c r="Q20" s="33" t="str">
        <f t="shared" si="2"/>
        <v>til</v>
      </c>
      <c r="R20" s="33">
        <v>29.1</v>
      </c>
      <c r="S20" s="46">
        <v>13</v>
      </c>
      <c r="T20" s="47"/>
      <c r="U20" s="20">
        <f>(S20-$X$11+$X$13)*113/$X$12</f>
        <v>11.937903225806446</v>
      </c>
      <c r="V20" s="37">
        <f t="shared" si="3"/>
        <v>12.3</v>
      </c>
      <c r="W20" s="52">
        <v>39</v>
      </c>
      <c r="X20" s="53">
        <v>19</v>
      </c>
      <c r="Z20" s="40"/>
      <c r="AE20" s="46"/>
      <c r="AF20" s="99"/>
    </row>
    <row r="21" spans="1:34" s="8" customFormat="1" ht="20.100000000000001" customHeight="1" x14ac:dyDescent="0.3">
      <c r="A21" s="16">
        <f>IF($X$11&gt;$X$13,ROUND(($J20+$J21)/2+0.05,1),ROUND(($J20+$J21)/2+0.050000001,1))</f>
        <v>2.4</v>
      </c>
      <c r="B21" s="17">
        <f t="shared" si="0"/>
        <v>2.4</v>
      </c>
      <c r="C21" s="41" t="str">
        <f t="shared" si="6"/>
        <v xml:space="preserve">  </v>
      </c>
      <c r="D21" s="33">
        <v>9.8000000000000007</v>
      </c>
      <c r="E21" s="33" t="s">
        <v>6</v>
      </c>
      <c r="F21" s="42" t="str">
        <f t="shared" si="5"/>
        <v xml:space="preserve">  </v>
      </c>
      <c r="G21" s="45">
        <v>10.5</v>
      </c>
      <c r="H21" s="46">
        <v>3</v>
      </c>
      <c r="I21" s="47"/>
      <c r="J21" s="20">
        <f>(H21-$X$11+$X$13)*113/$X$12</f>
        <v>2.8249999999999948</v>
      </c>
      <c r="K21" s="37">
        <f t="shared" si="1"/>
        <v>2.8</v>
      </c>
      <c r="L21" s="37">
        <f>IF($X$11&gt;$X$13,ROUND((J21+J22)/2-0.05,1),ROUND((J21+J22)/2-0.0499999995,1))</f>
        <v>2.8</v>
      </c>
      <c r="N21" s="7"/>
      <c r="O21" s="17">
        <f t="shared" si="4"/>
        <v>12.4</v>
      </c>
      <c r="P21" s="44">
        <v>29.2</v>
      </c>
      <c r="Q21" s="33" t="str">
        <f t="shared" si="2"/>
        <v>til</v>
      </c>
      <c r="R21" s="33">
        <v>30</v>
      </c>
      <c r="S21" s="46">
        <v>14</v>
      </c>
      <c r="T21" s="47"/>
      <c r="U21" s="20">
        <f>(S21-$X$11+$X$13)*113/$X$12</f>
        <v>12.84919354838709</v>
      </c>
      <c r="V21" s="37">
        <f t="shared" si="3"/>
        <v>12.8</v>
      </c>
      <c r="W21" s="52">
        <v>40</v>
      </c>
      <c r="X21" s="53">
        <v>20</v>
      </c>
      <c r="Z21" s="40"/>
      <c r="AE21" s="46"/>
      <c r="AF21" s="99"/>
    </row>
    <row r="22" spans="1:34" s="8" customFormat="1" ht="20.100000000000001" customHeight="1" x14ac:dyDescent="0.3">
      <c r="A22" s="16">
        <f>IF($X$11&gt;$X$13,ROUND(($J21+$J22)/2+0.05,1),ROUND(($J21+$J22)/2+0.050000001,1))</f>
        <v>2.9</v>
      </c>
      <c r="B22" s="17">
        <f t="shared" si="0"/>
        <v>2.9</v>
      </c>
      <c r="C22" s="41" t="str">
        <f t="shared" si="6"/>
        <v xml:space="preserve">  </v>
      </c>
      <c r="D22" s="33">
        <v>10.6</v>
      </c>
      <c r="E22" s="33" t="s">
        <v>6</v>
      </c>
      <c r="F22" s="42" t="str">
        <f t="shared" si="5"/>
        <v xml:space="preserve">  </v>
      </c>
      <c r="G22" s="45">
        <v>11.4</v>
      </c>
      <c r="H22" s="46">
        <v>3</v>
      </c>
      <c r="I22" s="47"/>
      <c r="J22" s="20">
        <f>(H22-$X$11+$X$13)*113/$X$12</f>
        <v>2.8249999999999948</v>
      </c>
      <c r="K22" s="37">
        <f t="shared" si="1"/>
        <v>3.2</v>
      </c>
      <c r="L22" s="37">
        <f>IF($X$11&gt;$X$13,ROUND((J22+J23)/2-0.05,1),ROUND((J22+J23)/2-0.0499999995,1))</f>
        <v>3.2</v>
      </c>
      <c r="N22" s="7"/>
      <c r="O22" s="17">
        <f t="shared" si="4"/>
        <v>12.9</v>
      </c>
      <c r="P22" s="44">
        <v>30.1</v>
      </c>
      <c r="Q22" s="33" t="str">
        <f t="shared" si="2"/>
        <v>til</v>
      </c>
      <c r="R22" s="33">
        <v>30.8</v>
      </c>
      <c r="S22" s="46">
        <v>14</v>
      </c>
      <c r="T22" s="47"/>
      <c r="U22" s="20">
        <f>(S22-$X$11+$X$13)*113/$X$12</f>
        <v>12.84919354838709</v>
      </c>
      <c r="V22" s="37">
        <f t="shared" si="3"/>
        <v>13.3</v>
      </c>
      <c r="W22" s="52">
        <v>41</v>
      </c>
      <c r="X22" s="53">
        <v>20</v>
      </c>
      <c r="Z22" s="40"/>
      <c r="AE22" s="46"/>
      <c r="AF22" s="99"/>
    </row>
    <row r="23" spans="1:34" s="8" customFormat="1" ht="20.100000000000001" customHeight="1" x14ac:dyDescent="0.3">
      <c r="A23" s="16">
        <f>IF($X$11&gt;$X$13,ROUND(($J22+$J23)/2+0.05,1),ROUND(($J22+$J23)/2+0.050000001,1))</f>
        <v>3.3</v>
      </c>
      <c r="B23" s="17">
        <f t="shared" si="0"/>
        <v>3.3</v>
      </c>
      <c r="C23" s="41" t="str">
        <f t="shared" si="6"/>
        <v xml:space="preserve">  </v>
      </c>
      <c r="D23" s="33">
        <v>11.5</v>
      </c>
      <c r="E23" s="33" t="s">
        <v>6</v>
      </c>
      <c r="F23" s="54"/>
      <c r="G23" s="45">
        <v>12.3</v>
      </c>
      <c r="H23" s="46">
        <v>4</v>
      </c>
      <c r="I23" s="47"/>
      <c r="J23" s="20">
        <f>(H23-$X$11+$X$13)*113/$X$12</f>
        <v>3.7362903225806403</v>
      </c>
      <c r="K23" s="37">
        <f t="shared" si="1"/>
        <v>3.7</v>
      </c>
      <c r="L23" s="37">
        <f>IF($X$11&gt;$X$13,ROUND((J23+J24)/2-0.05,1),ROUND((J23+J24)/2-0.0499999995,1))</f>
        <v>3.7</v>
      </c>
      <c r="N23" s="7"/>
      <c r="O23" s="17">
        <f t="shared" si="4"/>
        <v>13.4</v>
      </c>
      <c r="P23" s="44">
        <v>30.9</v>
      </c>
      <c r="Q23" s="33" t="str">
        <f t="shared" si="2"/>
        <v>til</v>
      </c>
      <c r="R23" s="33">
        <v>31.7</v>
      </c>
      <c r="S23" s="46">
        <v>15</v>
      </c>
      <c r="T23" s="47"/>
      <c r="U23" s="20">
        <f>(S23-$X$11+$X$13)*113/$X$12</f>
        <v>13.760483870967736</v>
      </c>
      <c r="V23" s="37">
        <f t="shared" si="3"/>
        <v>13.7</v>
      </c>
      <c r="W23" s="52">
        <v>42</v>
      </c>
      <c r="X23" s="53">
        <v>21</v>
      </c>
      <c r="Z23" s="40"/>
      <c r="AE23" s="46"/>
      <c r="AF23" s="99"/>
    </row>
    <row r="24" spans="1:34" s="8" customFormat="1" ht="20.100000000000001" customHeight="1" x14ac:dyDescent="0.3">
      <c r="A24" s="16">
        <f>IF($X$11&gt;$X$13,ROUND(($J23+$J24)/2+0.05,1),ROUND(($J23+$J24)/2+0.050000001,1))</f>
        <v>3.8</v>
      </c>
      <c r="B24" s="17">
        <f t="shared" si="0"/>
        <v>3.8</v>
      </c>
      <c r="C24" s="41" t="str">
        <f t="shared" si="6"/>
        <v xml:space="preserve">  </v>
      </c>
      <c r="D24" s="33">
        <v>12.4</v>
      </c>
      <c r="E24" s="33" t="s">
        <v>6</v>
      </c>
      <c r="F24" s="54"/>
      <c r="G24" s="45">
        <v>13.2</v>
      </c>
      <c r="H24" s="46">
        <v>4</v>
      </c>
      <c r="I24" s="47"/>
      <c r="J24" s="20">
        <f>(H24-$X$11+$X$13)*113/$X$12</f>
        <v>3.7362903225806403</v>
      </c>
      <c r="K24" s="37">
        <f t="shared" si="1"/>
        <v>4.0999999999999996</v>
      </c>
      <c r="L24" s="37">
        <f>IF($X$11&gt;$X$13,ROUND((J24+J25)/2-0.05,1),ROUND((J24+J25)/2-0.0499999995,1))</f>
        <v>4.0999999999999996</v>
      </c>
      <c r="N24" s="7"/>
      <c r="O24" s="17">
        <f t="shared" si="4"/>
        <v>13.8</v>
      </c>
      <c r="P24" s="44">
        <v>31.8</v>
      </c>
      <c r="Q24" s="33" t="str">
        <f t="shared" si="2"/>
        <v>til</v>
      </c>
      <c r="R24" s="33">
        <v>32.6</v>
      </c>
      <c r="S24" s="46">
        <v>15</v>
      </c>
      <c r="T24" s="47"/>
      <c r="U24" s="20">
        <f>(S24-$X$11+$X$13)*113/$X$12</f>
        <v>13.760483870967736</v>
      </c>
      <c r="V24" s="37">
        <f t="shared" si="3"/>
        <v>14.2</v>
      </c>
      <c r="W24" s="52">
        <v>43</v>
      </c>
      <c r="X24" s="53">
        <v>22</v>
      </c>
      <c r="Z24" s="40"/>
      <c r="AE24" s="46"/>
      <c r="AF24" s="99"/>
    </row>
    <row r="25" spans="1:34" s="8" customFormat="1" ht="20.100000000000001" customHeight="1" x14ac:dyDescent="0.3">
      <c r="A25" s="16">
        <f>IF($X$11&gt;$X$13,ROUND(($J24+$J25)/2+0.05,1),ROUND(($J24+$J25)/2+0.050000001,1))</f>
        <v>4.2</v>
      </c>
      <c r="B25" s="17">
        <f t="shared" si="0"/>
        <v>4.2</v>
      </c>
      <c r="C25" s="41" t="str">
        <f t="shared" si="6"/>
        <v xml:space="preserve">  </v>
      </c>
      <c r="D25" s="33">
        <v>13.3</v>
      </c>
      <c r="E25" s="33" t="s">
        <v>6</v>
      </c>
      <c r="F25" s="54"/>
      <c r="G25" s="45">
        <v>14.1</v>
      </c>
      <c r="H25" s="46">
        <v>5</v>
      </c>
      <c r="I25" s="47"/>
      <c r="J25" s="20">
        <f>(H25-$X$11+$X$13)*113/$X$12</f>
        <v>4.6475806451612858</v>
      </c>
      <c r="K25" s="37">
        <f t="shared" si="1"/>
        <v>4.5999999999999996</v>
      </c>
      <c r="L25" s="37">
        <f>IF($X$11&gt;$X$13,ROUND((J25+J26)/2-0.05,1),ROUND((J25+J26)/2-0.0499999995,1))</f>
        <v>4.5999999999999996</v>
      </c>
      <c r="N25" s="7"/>
      <c r="O25" s="17">
        <f t="shared" si="4"/>
        <v>14.3</v>
      </c>
      <c r="P25" s="44">
        <v>32.700000000000003</v>
      </c>
      <c r="Q25" s="33" t="str">
        <f t="shared" si="2"/>
        <v>til</v>
      </c>
      <c r="R25" s="33">
        <v>33.5</v>
      </c>
      <c r="S25" s="46">
        <v>16</v>
      </c>
      <c r="T25" s="47"/>
      <c r="U25" s="20">
        <f>(S25-$X$11+$X$13)*113/$X$12</f>
        <v>14.671774193548382</v>
      </c>
      <c r="V25" s="37">
        <f t="shared" si="3"/>
        <v>14.6</v>
      </c>
      <c r="W25" s="52">
        <v>44</v>
      </c>
      <c r="X25" s="53">
        <v>22</v>
      </c>
      <c r="Z25" s="40"/>
      <c r="AE25" s="46"/>
      <c r="AF25" s="99"/>
    </row>
    <row r="26" spans="1:34" s="8" customFormat="1" ht="20.100000000000001" customHeight="1" x14ac:dyDescent="0.3">
      <c r="A26" s="16">
        <f>IF($X$11&gt;$X$13,ROUND(($J25+$J26)/2+0.05,1),ROUND(($J25+$J26)/2+0.050000001,1))</f>
        <v>4.7</v>
      </c>
      <c r="B26" s="17">
        <f t="shared" si="0"/>
        <v>4.7</v>
      </c>
      <c r="C26" s="41" t="str">
        <f t="shared" si="6"/>
        <v xml:space="preserve">  </v>
      </c>
      <c r="D26" s="33">
        <v>14.2</v>
      </c>
      <c r="E26" s="33" t="s">
        <v>6</v>
      </c>
      <c r="F26" s="54"/>
      <c r="G26" s="45">
        <v>15</v>
      </c>
      <c r="H26" s="46">
        <v>5</v>
      </c>
      <c r="I26" s="47"/>
      <c r="J26" s="20">
        <f>(H26-$X$11+$X$13)*113/$X$12</f>
        <v>4.6475806451612858</v>
      </c>
      <c r="K26" s="37">
        <f t="shared" si="1"/>
        <v>5.0999999999999996</v>
      </c>
      <c r="L26" s="37">
        <f>IF($X$11&gt;$X$13,ROUND((J26+J27)/2-0.05,1),ROUND((J26+J27)/2-0.0499999995,1))</f>
        <v>5.0999999999999996</v>
      </c>
      <c r="N26" s="7"/>
      <c r="O26" s="17">
        <f t="shared" si="4"/>
        <v>14.7</v>
      </c>
      <c r="P26" s="44">
        <v>33.6</v>
      </c>
      <c r="Q26" s="33" t="str">
        <f t="shared" si="2"/>
        <v>til</v>
      </c>
      <c r="R26" s="33">
        <v>34.4</v>
      </c>
      <c r="S26" s="46">
        <v>16</v>
      </c>
      <c r="T26" s="47"/>
      <c r="U26" s="20">
        <f>(S26-$X$11+$X$13)*113/$X$12</f>
        <v>14.671774193548382</v>
      </c>
      <c r="V26" s="37">
        <f t="shared" si="3"/>
        <v>15.1</v>
      </c>
      <c r="W26" s="52">
        <v>45</v>
      </c>
      <c r="X26" s="53">
        <v>23</v>
      </c>
      <c r="Z26" s="40"/>
      <c r="AE26" s="46"/>
      <c r="AF26" s="99"/>
    </row>
    <row r="27" spans="1:34" s="8" customFormat="1" ht="20.100000000000001" customHeight="1" x14ac:dyDescent="0.3">
      <c r="A27" s="16">
        <f>IF($X$11&gt;$X$13,ROUND(($J26+$J27)/2+0.05,1),ROUND(($J26+$J27)/2+0.050000001,1))</f>
        <v>5.2</v>
      </c>
      <c r="B27" s="17">
        <f t="shared" si="0"/>
        <v>5.2</v>
      </c>
      <c r="C27" s="41" t="str">
        <f t="shared" si="6"/>
        <v xml:space="preserve">  </v>
      </c>
      <c r="D27" s="33">
        <v>15.1</v>
      </c>
      <c r="E27" s="33" t="s">
        <v>6</v>
      </c>
      <c r="F27" s="54"/>
      <c r="G27" s="45">
        <v>15.8</v>
      </c>
      <c r="H27" s="46">
        <v>6</v>
      </c>
      <c r="I27" s="47"/>
      <c r="J27" s="20">
        <f>(H27-$X$11+$X$13)*113/$X$12</f>
        <v>5.5588709677419308</v>
      </c>
      <c r="K27" s="37">
        <f t="shared" si="1"/>
        <v>5.5</v>
      </c>
      <c r="L27" s="37">
        <f>IF($X$11&gt;$X$13,ROUND((J27+J28)/2-0.05,1),ROUND((J27+J28)/2-0.0499999995,1))</f>
        <v>5.5</v>
      </c>
      <c r="N27" s="7"/>
      <c r="O27" s="17">
        <f t="shared" si="4"/>
        <v>15.2</v>
      </c>
      <c r="P27" s="44">
        <v>34.5</v>
      </c>
      <c r="Q27" s="33" t="str">
        <f t="shared" si="2"/>
        <v>til</v>
      </c>
      <c r="R27" s="33">
        <v>35.299999999999997</v>
      </c>
      <c r="S27" s="46">
        <v>17</v>
      </c>
      <c r="T27" s="47"/>
      <c r="U27" s="20">
        <f>(S27-$X$11+$X$13)*113/$X$12</f>
        <v>15.583064516129026</v>
      </c>
      <c r="V27" s="37">
        <f t="shared" si="3"/>
        <v>15.5</v>
      </c>
      <c r="W27" s="52">
        <v>46</v>
      </c>
      <c r="X27" s="53">
        <v>24</v>
      </c>
      <c r="Z27" s="9"/>
      <c r="AE27" s="46"/>
      <c r="AF27" s="99"/>
    </row>
    <row r="28" spans="1:34" s="8" customFormat="1" ht="20.100000000000001" customHeight="1" thickBot="1" x14ac:dyDescent="0.35">
      <c r="A28" s="16">
        <f>IF($X$11&gt;$X$13,ROUND(($J27+$J28)/2+0.05,1),ROUND(($J27+$J28)/2+0.050000001,1))</f>
        <v>5.6</v>
      </c>
      <c r="B28" s="17">
        <f t="shared" si="0"/>
        <v>5.6</v>
      </c>
      <c r="C28" s="41" t="str">
        <f t="shared" si="6"/>
        <v xml:space="preserve">  </v>
      </c>
      <c r="D28" s="33">
        <v>15.9</v>
      </c>
      <c r="E28" s="33" t="s">
        <v>6</v>
      </c>
      <c r="F28" s="54"/>
      <c r="G28" s="45">
        <v>16.7</v>
      </c>
      <c r="H28" s="46">
        <v>6</v>
      </c>
      <c r="I28" s="47"/>
      <c r="J28" s="20">
        <f>(H28-$X$11+$X$13)*113/$X$12</f>
        <v>5.5588709677419308</v>
      </c>
      <c r="K28" s="37">
        <f t="shared" si="1"/>
        <v>6</v>
      </c>
      <c r="L28" s="37">
        <f>IF($X$11&gt;$X$13,ROUND((J28+J29)/2-0.05,1),ROUND((J28+J29)/2-0.0499999995,1))</f>
        <v>6</v>
      </c>
      <c r="N28" s="7"/>
      <c r="O28" s="17">
        <f t="shared" si="4"/>
        <v>15.6</v>
      </c>
      <c r="P28" s="107">
        <v>35.4</v>
      </c>
      <c r="Q28" s="56" t="s">
        <v>6</v>
      </c>
      <c r="R28" s="56">
        <v>36</v>
      </c>
      <c r="S28" s="57">
        <v>17</v>
      </c>
      <c r="T28" s="109"/>
      <c r="U28" s="20">
        <f>(S28-$X$11+$X$13)*113/$X$12</f>
        <v>15.583064516129026</v>
      </c>
      <c r="V28" s="37">
        <f t="shared" si="3"/>
        <v>26.5</v>
      </c>
      <c r="W28" s="52">
        <v>47</v>
      </c>
      <c r="X28" s="53">
        <v>24</v>
      </c>
      <c r="Z28" s="40"/>
      <c r="AE28" s="46"/>
      <c r="AF28" s="99"/>
    </row>
    <row r="29" spans="1:34" s="8" customFormat="1" ht="20.100000000000001" customHeight="1" x14ac:dyDescent="0.3">
      <c r="A29" s="7"/>
      <c r="B29" s="17">
        <f t="shared" si="0"/>
        <v>6.1</v>
      </c>
      <c r="C29" s="41" t="str">
        <f t="shared" si="6"/>
        <v xml:space="preserve">  </v>
      </c>
      <c r="D29" s="33">
        <v>16.8</v>
      </c>
      <c r="E29" s="33" t="str">
        <f t="shared" ref="E29:E31" si="7">IF(D29&lt;36,$E$10,$D$6)</f>
        <v>til</v>
      </c>
      <c r="F29" s="54"/>
      <c r="G29" s="45">
        <v>17.600000000000001</v>
      </c>
      <c r="H29" s="46">
        <v>7</v>
      </c>
      <c r="I29" s="47"/>
      <c r="J29" s="20">
        <f>(H29-$X$11+$X$13)*113/$X$12</f>
        <v>6.4701612903225758</v>
      </c>
      <c r="K29" s="37">
        <f t="shared" si="1"/>
        <v>6.4</v>
      </c>
      <c r="L29" s="37">
        <f>IF($X$11&gt;$X$13,ROUND((J29+J30)/2-0.05,1),ROUND((J29+J30)/2-0.0499999995,1))</f>
        <v>6.4</v>
      </c>
      <c r="N29" s="7"/>
      <c r="O29" s="17">
        <f t="shared" si="4"/>
        <v>26.6</v>
      </c>
      <c r="P29" s="86">
        <f t="shared" ref="P29:P36" si="8">IF($O29&lt;36.1,IF($O29&lt;0,ABS($N28),$O29),$D$6)</f>
        <v>26.6</v>
      </c>
      <c r="Q29" s="86" t="str">
        <f t="shared" ref="Q29:Q36" si="9">IF(P29&lt;36,$E$14,$D$6)</f>
        <v>til</v>
      </c>
      <c r="R29" s="86" t="str">
        <f>IF($V29&lt;36.9,IF($V29&lt;0,ABS(#REF!),$V29),$D$6)</f>
        <v xml:space="preserve"> </v>
      </c>
      <c r="S29" s="87">
        <v>41</v>
      </c>
      <c r="T29" s="88"/>
      <c r="U29" s="20">
        <f>(S29-$X$11+$X$13)*113/$X$12</f>
        <v>37.454032258064508</v>
      </c>
      <c r="V29" s="37">
        <f t="shared" si="3"/>
        <v>37.9</v>
      </c>
      <c r="W29" s="52">
        <v>48</v>
      </c>
      <c r="X29" s="53">
        <v>25</v>
      </c>
      <c r="Z29" s="40"/>
      <c r="AE29" s="46"/>
      <c r="AF29" s="99"/>
    </row>
    <row r="30" spans="1:34" s="8" customFormat="1" ht="20.100000000000001" customHeight="1" x14ac:dyDescent="0.3">
      <c r="A30" s="7"/>
      <c r="B30" s="17">
        <f t="shared" si="0"/>
        <v>6.5</v>
      </c>
      <c r="C30" s="41" t="str">
        <f t="shared" si="6"/>
        <v xml:space="preserve">  </v>
      </c>
      <c r="D30" s="33">
        <v>17.7</v>
      </c>
      <c r="E30" s="33" t="str">
        <f t="shared" si="7"/>
        <v>til</v>
      </c>
      <c r="F30" s="54"/>
      <c r="G30" s="45">
        <v>18.5</v>
      </c>
      <c r="H30" s="46">
        <v>7</v>
      </c>
      <c r="I30" s="47"/>
      <c r="J30" s="20">
        <f>(H30-$X$11+$X$13)*113/$X$12</f>
        <v>6.4701612903225758</v>
      </c>
      <c r="K30" s="37">
        <f t="shared" si="1"/>
        <v>6.9</v>
      </c>
      <c r="L30" s="37">
        <f>IF($X$11&gt;$X$13,ROUND((J30+J31)/2-0.05,1),ROUND((J30+J31)/2-0.0499999995,1))</f>
        <v>6.9</v>
      </c>
      <c r="N30" s="7"/>
      <c r="O30" s="17">
        <f t="shared" si="4"/>
        <v>38</v>
      </c>
      <c r="P30" s="86" t="str">
        <f t="shared" si="8"/>
        <v xml:space="preserve"> </v>
      </c>
      <c r="Q30" s="86" t="str">
        <f t="shared" si="9"/>
        <v xml:space="preserve"> </v>
      </c>
      <c r="R30" s="86" t="str">
        <f>IF($V30&lt;36.9,IF($V30&lt;0,ABS(#REF!),$V30),$D$6)</f>
        <v xml:space="preserve"> </v>
      </c>
      <c r="S30" s="87">
        <v>42</v>
      </c>
      <c r="T30" s="88"/>
      <c r="U30" s="20">
        <f>(S30-$X$11+$X$13)*113/$X$12</f>
        <v>38.365322580645156</v>
      </c>
      <c r="V30" s="37">
        <f t="shared" si="3"/>
        <v>38.799999999999997</v>
      </c>
      <c r="W30" s="52">
        <v>49</v>
      </c>
      <c r="X30" s="53">
        <v>26</v>
      </c>
      <c r="Z30" s="40"/>
      <c r="AE30" s="46"/>
      <c r="AF30" s="99"/>
    </row>
    <row r="31" spans="1:34" s="8" customFormat="1" ht="20.100000000000001" customHeight="1" thickBot="1" x14ac:dyDescent="0.35">
      <c r="A31" s="7"/>
      <c r="B31" s="17">
        <f t="shared" si="0"/>
        <v>7</v>
      </c>
      <c r="C31" s="55" t="str">
        <f t="shared" si="6"/>
        <v xml:space="preserve">  </v>
      </c>
      <c r="D31" s="56">
        <v>18.600000000000001</v>
      </c>
      <c r="E31" s="56" t="str">
        <f t="shared" si="7"/>
        <v>til</v>
      </c>
      <c r="F31" s="30"/>
      <c r="G31" s="104">
        <v>19.399999999999999</v>
      </c>
      <c r="H31" s="57">
        <v>8</v>
      </c>
      <c r="I31" s="58"/>
      <c r="J31" s="20">
        <f>(H31-$X$11+$X$13)*113/$X$12</f>
        <v>7.3814516129032208</v>
      </c>
      <c r="K31" s="37">
        <f t="shared" si="1"/>
        <v>3.7</v>
      </c>
      <c r="L31" s="20"/>
      <c r="N31" s="7"/>
      <c r="O31" s="17">
        <f t="shared" si="4"/>
        <v>38.9</v>
      </c>
      <c r="P31" s="86" t="str">
        <f t="shared" si="8"/>
        <v xml:space="preserve"> </v>
      </c>
      <c r="Q31" s="86" t="str">
        <f t="shared" si="9"/>
        <v xml:space="preserve"> </v>
      </c>
      <c r="R31" s="86" t="str">
        <f>IF($V31&lt;36.9,IF($V31&lt;0,ABS(#REF!),$V31),$D$6)</f>
        <v xml:space="preserve"> </v>
      </c>
      <c r="S31" s="87">
        <v>43</v>
      </c>
      <c r="T31" s="88"/>
      <c r="U31" s="20">
        <f>(S31-$X$11+$X$13)*113/$X$12</f>
        <v>39.276612903225804</v>
      </c>
      <c r="V31" s="37">
        <f t="shared" si="3"/>
        <v>39.700000000000003</v>
      </c>
      <c r="W31" s="52">
        <v>50</v>
      </c>
      <c r="X31" s="53">
        <v>26</v>
      </c>
      <c r="Z31" s="40"/>
      <c r="AE31" s="57"/>
      <c r="AF31" s="99"/>
    </row>
    <row r="32" spans="1:34" s="8" customFormat="1" ht="20.100000000000001" customHeight="1" x14ac:dyDescent="0.3">
      <c r="A32" s="7"/>
      <c r="B32" s="17">
        <f t="shared" si="0"/>
        <v>3.8</v>
      </c>
      <c r="C32" s="42"/>
      <c r="D32" s="33"/>
      <c r="E32" s="33"/>
      <c r="F32" s="54"/>
      <c r="G32" s="33"/>
      <c r="H32" s="105"/>
      <c r="I32" s="106"/>
      <c r="J32" s="20">
        <f>(H32-$X$11+$X$13)*113/$X$12</f>
        <v>9.1129032258059336E-2</v>
      </c>
      <c r="K32" s="37">
        <f t="shared" si="1"/>
        <v>0</v>
      </c>
      <c r="L32" s="20"/>
      <c r="N32" s="7"/>
      <c r="O32" s="17">
        <f t="shared" si="4"/>
        <v>39.799999999999997</v>
      </c>
      <c r="P32" s="86" t="str">
        <f t="shared" si="8"/>
        <v xml:space="preserve"> </v>
      </c>
      <c r="Q32" s="86" t="str">
        <f t="shared" si="9"/>
        <v xml:space="preserve"> </v>
      </c>
      <c r="R32" s="86" t="str">
        <f>IF($V32&lt;36.9,IF($V32&lt;0,ABS(#REF!),$V32),$D$6)</f>
        <v xml:space="preserve"> </v>
      </c>
      <c r="S32" s="87">
        <v>44</v>
      </c>
      <c r="T32" s="88"/>
      <c r="U32" s="20">
        <f>(S32-$X$11+$X$13)*113/$X$12</f>
        <v>40.187903225806444</v>
      </c>
      <c r="V32" s="37">
        <f t="shared" si="3"/>
        <v>40.6</v>
      </c>
      <c r="W32" s="52">
        <v>51</v>
      </c>
      <c r="X32" s="53">
        <v>27</v>
      </c>
      <c r="Z32" s="40"/>
      <c r="AH32" s="40"/>
    </row>
    <row r="33" spans="1:34" s="8" customFormat="1" ht="20.100000000000001" customHeight="1" x14ac:dyDescent="0.3">
      <c r="A33" s="7"/>
      <c r="B33" s="17">
        <f t="shared" si="0"/>
        <v>0.1</v>
      </c>
      <c r="C33" s="42"/>
      <c r="D33" s="33"/>
      <c r="E33" s="33"/>
      <c r="F33" s="54"/>
      <c r="G33" s="33"/>
      <c r="H33" s="105"/>
      <c r="I33" s="106"/>
      <c r="J33" s="20">
        <f>(H33-$X$11+$X$13)*113/$X$12</f>
        <v>9.1129032258059336E-2</v>
      </c>
      <c r="K33" s="37">
        <f t="shared" si="1"/>
        <v>0</v>
      </c>
      <c r="L33" s="20"/>
      <c r="N33" s="7"/>
      <c r="O33" s="17">
        <f t="shared" si="4"/>
        <v>40.700000000000003</v>
      </c>
      <c r="P33" s="86" t="str">
        <f t="shared" si="8"/>
        <v xml:space="preserve"> </v>
      </c>
      <c r="Q33" s="86" t="str">
        <f t="shared" si="9"/>
        <v xml:space="preserve"> </v>
      </c>
      <c r="R33" s="86" t="str">
        <f>IF($V33&lt;36.9,IF($V33&lt;0,ABS(#REF!),$V33),$D$6)</f>
        <v xml:space="preserve"> </v>
      </c>
      <c r="S33" s="87">
        <v>45</v>
      </c>
      <c r="T33" s="88"/>
      <c r="U33" s="20">
        <f>(S33-$X$11+$X$13)*113/$X$12</f>
        <v>41.099193548387092</v>
      </c>
      <c r="V33" s="37">
        <f t="shared" si="3"/>
        <v>41.5</v>
      </c>
      <c r="W33" s="52">
        <v>52</v>
      </c>
      <c r="X33" s="53">
        <v>28</v>
      </c>
      <c r="Z33" s="40"/>
      <c r="AH33" s="40"/>
    </row>
    <row r="34" spans="1:34" s="8" customFormat="1" ht="20.100000000000001" customHeight="1" x14ac:dyDescent="0.3">
      <c r="A34" s="7"/>
      <c r="B34" s="17">
        <f t="shared" si="0"/>
        <v>0.1</v>
      </c>
      <c r="C34" s="42"/>
      <c r="D34" s="33"/>
      <c r="E34" s="33"/>
      <c r="F34" s="54"/>
      <c r="G34" s="33"/>
      <c r="H34" s="105"/>
      <c r="I34" s="106"/>
      <c r="J34" s="20">
        <f>(H34-$X$11+$X$13)*113/$X$12</f>
        <v>9.1129032258059336E-2</v>
      </c>
      <c r="K34" s="37">
        <f>ROUND((J34+J35)/2-0.05000001,1)</f>
        <v>0</v>
      </c>
      <c r="L34" s="20"/>
      <c r="N34" s="7"/>
      <c r="O34" s="17">
        <f t="shared" si="4"/>
        <v>41.6</v>
      </c>
      <c r="P34" s="86" t="str">
        <f t="shared" si="8"/>
        <v xml:space="preserve"> </v>
      </c>
      <c r="Q34" s="86" t="str">
        <f t="shared" si="9"/>
        <v xml:space="preserve"> </v>
      </c>
      <c r="R34" s="86" t="str">
        <f>IF($V34&lt;36.9,IF($V34&lt;0,ABS(#REF!),$V34),$D$6)</f>
        <v xml:space="preserve"> </v>
      </c>
      <c r="S34" s="87">
        <v>46</v>
      </c>
      <c r="T34" s="88"/>
      <c r="U34" s="20">
        <f>(S34-$X$11+$X$13)*113/$X$12</f>
        <v>42.01048387096774</v>
      </c>
      <c r="V34" s="37">
        <f t="shared" si="3"/>
        <v>42.4</v>
      </c>
      <c r="W34" s="52">
        <v>53</v>
      </c>
      <c r="X34" s="53">
        <v>28</v>
      </c>
      <c r="Z34" s="40"/>
      <c r="AH34" s="40"/>
    </row>
    <row r="35" spans="1:34" s="8" customFormat="1" ht="20.100000000000001" customHeight="1" thickBot="1" x14ac:dyDescent="0.35">
      <c r="A35" s="7"/>
      <c r="B35" s="17">
        <f>ROUND((J34+$J35)/2+0.04999999,1)</f>
        <v>0.1</v>
      </c>
      <c r="C35" s="42"/>
      <c r="D35" s="33"/>
      <c r="E35" s="33"/>
      <c r="F35" s="54"/>
      <c r="G35" s="33"/>
      <c r="H35" s="105"/>
      <c r="I35" s="106"/>
      <c r="J35" s="20">
        <f>(H35-$X$11+$X$13)*113/$X$12</f>
        <v>9.1129032258059336E-2</v>
      </c>
      <c r="K35" s="37">
        <f>ROUND((J35+U10)/2-0.05000001,1)</f>
        <v>3.7</v>
      </c>
      <c r="L35" s="20"/>
      <c r="N35" s="7"/>
      <c r="O35" s="17">
        <f t="shared" si="4"/>
        <v>42.5</v>
      </c>
      <c r="P35" s="86" t="str">
        <f t="shared" si="8"/>
        <v xml:space="preserve"> </v>
      </c>
      <c r="Q35" s="86" t="str">
        <f t="shared" si="9"/>
        <v xml:space="preserve"> </v>
      </c>
      <c r="R35" s="86" t="str">
        <f>IF($V35&lt;36.9,IF($V35&lt;0,ABS(#REF!),$V35),$D$6)</f>
        <v xml:space="preserve"> </v>
      </c>
      <c r="S35" s="87">
        <v>47</v>
      </c>
      <c r="T35" s="88"/>
      <c r="U35" s="20">
        <f>(S35-$X$11+$X$13)*113/$X$12</f>
        <v>42.92177419354838</v>
      </c>
      <c r="V35" s="37">
        <f t="shared" si="3"/>
        <v>43.3</v>
      </c>
      <c r="W35" s="50">
        <v>54</v>
      </c>
      <c r="X35" s="59">
        <v>29</v>
      </c>
      <c r="Z35" s="40"/>
      <c r="AH35" s="40"/>
    </row>
    <row r="36" spans="1:34" s="8" customFormat="1" ht="20.100000000000001" customHeight="1" x14ac:dyDescent="0.3">
      <c r="C36" s="60"/>
      <c r="D36" s="60"/>
      <c r="E36" s="60"/>
      <c r="F36" s="60"/>
      <c r="G36" s="60"/>
      <c r="H36" s="60"/>
      <c r="I36" s="60"/>
      <c r="N36" s="7"/>
      <c r="O36" s="17">
        <f t="shared" si="4"/>
        <v>43.4</v>
      </c>
      <c r="P36" s="86" t="str">
        <f t="shared" si="8"/>
        <v xml:space="preserve"> </v>
      </c>
      <c r="Q36" s="86" t="str">
        <f t="shared" si="9"/>
        <v xml:space="preserve"> </v>
      </c>
      <c r="R36" s="86" t="str">
        <f>IF($V36&lt;36.9,IF($V36&lt;0,ABS(#REF!),$V36),$D$6)</f>
        <v xml:space="preserve"> </v>
      </c>
      <c r="S36" s="87">
        <v>48</v>
      </c>
      <c r="T36" s="88"/>
      <c r="U36" s="20">
        <f>(S36-$X$11+$X$13)*113/$X$12</f>
        <v>43.833064516129028</v>
      </c>
      <c r="V36" s="37">
        <f t="shared" si="3"/>
        <v>44.2</v>
      </c>
      <c r="W36" s="40"/>
      <c r="X36" s="40"/>
      <c r="Z36" s="40"/>
      <c r="AH36" s="40"/>
    </row>
    <row r="37" spans="1:34" s="8" customFormat="1" ht="20.100000000000001" customHeight="1" x14ac:dyDescent="0.3">
      <c r="A37"/>
      <c r="C37" s="15" t="s">
        <v>14</v>
      </c>
      <c r="D37" s="60"/>
      <c r="E37" s="60"/>
      <c r="F37" s="60"/>
      <c r="G37" s="60"/>
      <c r="H37" s="60"/>
      <c r="I37" s="60"/>
      <c r="N37" s="7"/>
      <c r="O37" s="17">
        <f>ROUND((U36+$U37)/2+0.04999999,1)</f>
        <v>44.3</v>
      </c>
      <c r="P37" s="86" t="str">
        <f>IF($O37&lt;36.1,IF($O37&lt;0,ABS($N36),$O37),$D$6)</f>
        <v xml:space="preserve"> </v>
      </c>
      <c r="Q37" s="86" t="str">
        <f>IF(P37&lt;36,$E$14,$D$6)</f>
        <v xml:space="preserve"> </v>
      </c>
      <c r="R37" s="86" t="str">
        <f>IF($V37&lt;36.9,IF($V37&lt;0,ABS(#REF!),$V37),$D$6)</f>
        <v xml:space="preserve"> </v>
      </c>
      <c r="S37" s="87">
        <v>49</v>
      </c>
      <c r="T37" s="88"/>
      <c r="U37" s="20">
        <f>(S37-$X$11+$X$13)*113/$X$12</f>
        <v>44.744354838709668</v>
      </c>
      <c r="V37" s="37">
        <f t="shared" si="3"/>
        <v>45.1</v>
      </c>
      <c r="Z37" s="40"/>
      <c r="AH37" s="40"/>
    </row>
    <row r="38" spans="1:34" s="8" customFormat="1" ht="20.100000000000001" customHeight="1" x14ac:dyDescent="0.3">
      <c r="A38"/>
      <c r="C38" s="12" t="s">
        <v>15</v>
      </c>
      <c r="D38" s="60"/>
      <c r="E38" s="60"/>
      <c r="F38" s="60"/>
      <c r="G38" s="60"/>
      <c r="H38" s="60"/>
      <c r="I38" s="60"/>
      <c r="N38" s="7"/>
      <c r="O38" s="17">
        <f>ROUND((U37+$U38)/2+0.04999999,1)</f>
        <v>45.2</v>
      </c>
      <c r="P38" s="86" t="str">
        <f>IF($O38&lt;36.1,IF($O38&lt;0,ABS($N37),$O38),$D$6)</f>
        <v xml:space="preserve"> </v>
      </c>
      <c r="Q38" s="86" t="str">
        <f>IF(P38&lt;36,$E$14,$D$6)</f>
        <v xml:space="preserve"> </v>
      </c>
      <c r="R38" s="86" t="str">
        <f>IF($V38&lt;36.9,IF($V38&lt;0,ABS(#REF!),$V38),$D$6)</f>
        <v xml:space="preserve"> </v>
      </c>
      <c r="S38" s="87">
        <v>50</v>
      </c>
      <c r="T38" s="88"/>
      <c r="U38" s="20">
        <f>(S38-$X$11+$X$13)*113/$X$12</f>
        <v>45.655645161290316</v>
      </c>
      <c r="V38" s="37">
        <f>ROUND((U38+U40)/2-0.05000001,1)</f>
        <v>46.1</v>
      </c>
      <c r="Z38" s="40"/>
      <c r="AH38" s="40"/>
    </row>
    <row r="39" spans="1:34" s="8" customFormat="1" ht="20.100000000000001" customHeight="1" x14ac:dyDescent="0.3">
      <c r="A39"/>
      <c r="C39" s="101" t="s">
        <v>16</v>
      </c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86" t="str">
        <f>IF($V39&lt;36.9,IF($V39&lt;0,ABS(#REF!),$V39),$D$6)</f>
        <v xml:space="preserve"> </v>
      </c>
      <c r="S39" s="87">
        <v>51</v>
      </c>
      <c r="T39" s="88"/>
      <c r="U39" s="20">
        <f>(S39-$X$11+$X$13)*113/$X$12</f>
        <v>46.566935483870964</v>
      </c>
      <c r="V39" s="37">
        <f t="shared" ref="V39" si="10">ROUND((U39+U40)/2-0.05000001,1)</f>
        <v>46.5</v>
      </c>
      <c r="W39" s="7" t="s">
        <v>18</v>
      </c>
      <c r="X39" s="94"/>
      <c r="Y39" s="7"/>
      <c r="Z39" s="40"/>
      <c r="AH39" s="40"/>
    </row>
    <row r="40" spans="1:34" s="8" customFormat="1" ht="20.100000000000001" customHeight="1" x14ac:dyDescent="0.3">
      <c r="A40"/>
      <c r="C40" s="101" t="s">
        <v>21</v>
      </c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86">
        <f>IF($V40&lt;36.9,IF($V40&lt;0,ABS(#REF!),$V40),$D$6)</f>
        <v>23.2</v>
      </c>
      <c r="S40" s="87">
        <v>51</v>
      </c>
      <c r="T40" s="88"/>
      <c r="U40" s="20">
        <f>(S40-$X$11+$X$13)*113/$X$12</f>
        <v>46.566935483870964</v>
      </c>
      <c r="V40" s="37">
        <f t="shared" si="3"/>
        <v>23.2</v>
      </c>
      <c r="W40" s="8" t="s">
        <v>23</v>
      </c>
      <c r="X40" s="94"/>
      <c r="Y40" s="7"/>
      <c r="Z40" s="40"/>
      <c r="AH40" s="40"/>
    </row>
    <row r="41" spans="1:34" s="8" customFormat="1" ht="20.100000000000001" customHeight="1" x14ac:dyDescent="0.3">
      <c r="N41" s="7"/>
      <c r="O41" s="17">
        <f t="shared" si="4"/>
        <v>23.3</v>
      </c>
      <c r="P41" s="86"/>
      <c r="Q41" s="86"/>
      <c r="R41" s="86"/>
      <c r="S41" s="87"/>
      <c r="T41" s="88"/>
      <c r="U41" s="20"/>
      <c r="V41" s="37"/>
      <c r="Z41" s="40"/>
      <c r="AH41" s="40"/>
    </row>
    <row r="42" spans="1:34" ht="20.100000000000001" customHeight="1" x14ac:dyDescent="0.3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63">
        <f t="shared" si="4"/>
        <v>0</v>
      </c>
      <c r="P42" s="86"/>
      <c r="Q42" s="86"/>
      <c r="R42" s="86"/>
      <c r="S42" s="87"/>
      <c r="T42" s="88"/>
      <c r="U42" s="20"/>
      <c r="V42" s="37"/>
      <c r="W42" s="8"/>
      <c r="X42" s="61"/>
      <c r="Y42" s="61"/>
      <c r="Z42" s="64"/>
      <c r="AH42" s="65"/>
    </row>
    <row r="43" spans="1:34" ht="20.100000000000001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63">
        <f t="shared" si="4"/>
        <v>0</v>
      </c>
      <c r="P43" s="66"/>
      <c r="Q43" s="67"/>
      <c r="R43" s="66"/>
      <c r="S43" s="68"/>
      <c r="T43" s="69"/>
      <c r="U43" s="70"/>
      <c r="V43" s="71"/>
      <c r="W43" s="61"/>
      <c r="X43" s="61"/>
      <c r="Y43" s="61"/>
      <c r="Z43" s="64"/>
      <c r="AG43" s="72"/>
      <c r="AH43" s="65"/>
    </row>
    <row r="44" spans="1:34" ht="20.100000000000001" customHeight="1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2"/>
      <c r="O44" s="63">
        <f t="shared" si="4"/>
        <v>0</v>
      </c>
      <c r="P44" s="66"/>
      <c r="Q44" s="73"/>
      <c r="R44" s="66"/>
      <c r="S44" s="68"/>
      <c r="T44" s="69"/>
      <c r="U44" s="70"/>
      <c r="V44" s="71"/>
      <c r="W44" s="61"/>
      <c r="X44" s="61"/>
      <c r="Y44" s="61"/>
      <c r="Z44" s="64"/>
      <c r="AG44" s="65"/>
      <c r="AH44" s="65"/>
    </row>
    <row r="45" spans="1:34" ht="20.100000000000001" customHeight="1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2"/>
      <c r="O45" s="62"/>
      <c r="P45" s="66"/>
      <c r="Q45" s="61"/>
      <c r="R45" s="64"/>
      <c r="S45" s="62"/>
      <c r="T45" s="61"/>
      <c r="U45" s="70"/>
      <c r="V45" s="71"/>
      <c r="W45" s="61"/>
      <c r="X45" s="61"/>
      <c r="Y45" s="61"/>
      <c r="Z45" s="64"/>
      <c r="AG45" s="65"/>
      <c r="AH45" s="65"/>
    </row>
    <row r="46" spans="1:34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/>
      <c r="P46" s="66"/>
      <c r="Q46" s="61"/>
      <c r="R46" s="64"/>
      <c r="S46" s="62"/>
      <c r="T46" s="61"/>
      <c r="U46" s="62"/>
      <c r="V46" s="62"/>
      <c r="W46" s="61"/>
      <c r="X46" s="61"/>
      <c r="Y46" s="61"/>
      <c r="Z46" s="64"/>
      <c r="AG46" s="65"/>
      <c r="AH46" s="65"/>
    </row>
    <row r="47" spans="1:34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61"/>
      <c r="U47" s="61"/>
      <c r="V47" s="61"/>
      <c r="W47" s="61"/>
      <c r="X47" s="61"/>
      <c r="Y47" s="61"/>
      <c r="Z47" s="64"/>
      <c r="AG47" s="65"/>
      <c r="AH47" s="65"/>
    </row>
    <row r="48" spans="1:34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74"/>
      <c r="O48" s="74"/>
      <c r="P48" s="74"/>
      <c r="Q48" s="74"/>
      <c r="R48" s="74"/>
      <c r="S48" s="62"/>
      <c r="T48" s="74"/>
      <c r="U48" s="61"/>
      <c r="V48" s="61"/>
      <c r="W48" s="75"/>
      <c r="X48" s="64"/>
      <c r="Y48" s="64"/>
      <c r="Z48" s="64"/>
    </row>
    <row r="49" spans="1:32" x14ac:dyDescent="0.25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75"/>
      <c r="O49" s="75"/>
      <c r="P49" s="75"/>
      <c r="Q49" s="75"/>
      <c r="R49" s="75"/>
      <c r="S49" s="75"/>
      <c r="T49" s="75"/>
      <c r="U49" s="61"/>
      <c r="V49" s="61"/>
      <c r="W49" s="74"/>
      <c r="X49" s="64"/>
      <c r="Y49" s="64"/>
      <c r="Z49" s="64"/>
    </row>
    <row r="50" spans="1:32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75"/>
      <c r="O50" s="75"/>
      <c r="P50" s="75"/>
      <c r="Q50" s="75"/>
      <c r="R50" s="75"/>
      <c r="S50" s="75"/>
      <c r="T50" s="75"/>
      <c r="U50" s="76"/>
      <c r="V50" s="77"/>
      <c r="W50" s="74"/>
      <c r="X50" s="64"/>
      <c r="Y50" s="64"/>
      <c r="Z50" s="64"/>
    </row>
    <row r="51" spans="1:32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75"/>
      <c r="O51" s="75"/>
      <c r="P51" s="75"/>
      <c r="Q51" s="75"/>
      <c r="R51" s="75"/>
      <c r="S51" s="75"/>
      <c r="T51" s="75"/>
      <c r="U51" s="76"/>
      <c r="V51" s="77"/>
      <c r="W51" s="74"/>
      <c r="X51" s="64"/>
      <c r="Y51" s="64"/>
      <c r="Z51" s="64"/>
      <c r="AA51" s="65"/>
      <c r="AB51" s="65"/>
      <c r="AC51" s="65"/>
      <c r="AD51" s="65"/>
      <c r="AE51" s="65"/>
      <c r="AF51" s="65"/>
    </row>
    <row r="52" spans="1:32" x14ac:dyDescent="0.25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75"/>
      <c r="O52" s="75"/>
      <c r="P52" s="75"/>
      <c r="Q52" s="75"/>
      <c r="R52" s="75"/>
      <c r="S52" s="75"/>
      <c r="T52" s="75"/>
      <c r="U52" s="76"/>
      <c r="V52" s="77"/>
      <c r="W52" s="74"/>
      <c r="X52" s="64"/>
      <c r="Y52" s="64"/>
      <c r="Z52" s="64"/>
      <c r="AA52" s="65"/>
      <c r="AB52" s="65"/>
      <c r="AC52" s="65"/>
      <c r="AD52" s="65"/>
      <c r="AE52" s="65"/>
      <c r="AF52" s="65"/>
    </row>
    <row r="53" spans="1:32" x14ac:dyDescent="0.25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75"/>
      <c r="O53" s="75"/>
      <c r="P53" s="75"/>
      <c r="Q53" s="75"/>
      <c r="R53" s="75"/>
      <c r="S53" s="75"/>
      <c r="T53" s="75"/>
      <c r="U53" s="78"/>
      <c r="V53" s="75"/>
      <c r="W53" s="74"/>
      <c r="X53" s="64"/>
      <c r="Y53" s="64"/>
      <c r="Z53" s="64"/>
      <c r="AA53" s="65"/>
      <c r="AB53" s="65"/>
      <c r="AC53" s="65"/>
      <c r="AD53" s="65"/>
      <c r="AE53" s="65"/>
      <c r="AF53" s="65"/>
    </row>
    <row r="54" spans="1:32" x14ac:dyDescent="0.25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75"/>
      <c r="O54" s="75"/>
      <c r="P54" s="75"/>
      <c r="Q54" s="75"/>
      <c r="R54" s="75"/>
      <c r="S54" s="75"/>
      <c r="T54" s="75"/>
      <c r="U54" s="78"/>
      <c r="V54" s="75"/>
      <c r="W54" s="75"/>
      <c r="X54" s="64"/>
      <c r="Y54" s="64"/>
      <c r="Z54" s="64"/>
      <c r="AA54" s="65"/>
      <c r="AB54" s="65"/>
      <c r="AC54" s="65"/>
      <c r="AD54" s="65"/>
      <c r="AE54" s="65"/>
      <c r="AF54" s="65"/>
    </row>
    <row r="55" spans="1:32" x14ac:dyDescent="0.25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75"/>
      <c r="O55" s="75"/>
      <c r="P55" s="75"/>
      <c r="Q55" s="75"/>
      <c r="R55" s="75"/>
      <c r="S55" s="75"/>
      <c r="T55" s="75"/>
      <c r="U55" s="78"/>
      <c r="V55" s="75"/>
      <c r="W55" s="75"/>
      <c r="X55" s="64"/>
      <c r="Y55" s="64"/>
      <c r="Z55" s="64"/>
      <c r="AA55" s="65"/>
      <c r="AB55" s="65"/>
      <c r="AC55" s="65"/>
      <c r="AD55" s="65"/>
      <c r="AE55" s="65"/>
      <c r="AF55" s="65"/>
    </row>
    <row r="56" spans="1:32" x14ac:dyDescent="0.25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75"/>
      <c r="O56" s="75"/>
      <c r="P56" s="75"/>
      <c r="Q56" s="75"/>
      <c r="R56" s="75"/>
      <c r="S56" s="75"/>
      <c r="T56" s="75"/>
      <c r="U56" s="64"/>
      <c r="V56" s="75"/>
      <c r="W56" s="75"/>
      <c r="X56" s="64"/>
      <c r="Y56" s="64"/>
      <c r="Z56" s="64"/>
      <c r="AA56" s="65"/>
      <c r="AB56" s="65"/>
      <c r="AC56" s="65"/>
      <c r="AD56" s="65"/>
      <c r="AE56" s="65"/>
      <c r="AF56" s="65"/>
    </row>
    <row r="57" spans="1:32" x14ac:dyDescent="0.25">
      <c r="A57" s="61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75"/>
      <c r="O57" s="75"/>
      <c r="P57" s="75"/>
      <c r="Q57" s="75"/>
      <c r="R57" s="75"/>
      <c r="S57" s="75"/>
      <c r="T57" s="75"/>
      <c r="U57" s="64"/>
      <c r="V57" s="75"/>
      <c r="W57" s="75"/>
      <c r="X57" s="64"/>
      <c r="Y57" s="64"/>
      <c r="Z57" s="64"/>
      <c r="AA57" s="65"/>
      <c r="AB57" s="65"/>
      <c r="AC57" s="65"/>
      <c r="AD57" s="65"/>
      <c r="AE57" s="65"/>
      <c r="AF57" s="65"/>
    </row>
    <row r="58" spans="1:32" x14ac:dyDescent="0.2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75"/>
      <c r="O58" s="75"/>
      <c r="P58" s="75"/>
      <c r="Q58" s="75"/>
      <c r="R58" s="75"/>
      <c r="S58" s="75"/>
      <c r="T58" s="75"/>
      <c r="U58" s="64"/>
      <c r="V58" s="75"/>
      <c r="W58" s="75"/>
      <c r="X58" s="64"/>
      <c r="Y58" s="64"/>
      <c r="Z58" s="64"/>
      <c r="AA58" s="65"/>
      <c r="AB58" s="65"/>
      <c r="AC58" s="65"/>
      <c r="AD58" s="65"/>
      <c r="AE58" s="65"/>
      <c r="AF58" s="65"/>
    </row>
    <row r="59" spans="1:32" x14ac:dyDescent="0.2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75"/>
      <c r="O59" s="75"/>
      <c r="P59" s="75"/>
      <c r="Q59" s="75"/>
      <c r="R59" s="75"/>
      <c r="S59" s="75"/>
      <c r="T59" s="75"/>
      <c r="U59" s="64"/>
      <c r="V59" s="75"/>
      <c r="W59" s="75"/>
      <c r="X59" s="64"/>
      <c r="Y59" s="64"/>
      <c r="Z59" s="64"/>
      <c r="AA59" s="65"/>
      <c r="AB59" s="65"/>
      <c r="AC59" s="65"/>
      <c r="AD59" s="65"/>
      <c r="AE59" s="65"/>
      <c r="AF59" s="65"/>
    </row>
    <row r="60" spans="1:32" x14ac:dyDescent="0.25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75"/>
      <c r="O60" s="75"/>
      <c r="P60" s="75"/>
      <c r="Q60" s="75"/>
      <c r="R60" s="75"/>
      <c r="S60" s="75"/>
      <c r="T60" s="75"/>
      <c r="U60" s="64"/>
      <c r="V60" s="75"/>
      <c r="W60" s="75"/>
      <c r="X60" s="64"/>
      <c r="Y60" s="64"/>
      <c r="Z60" s="64"/>
      <c r="AA60" s="65"/>
      <c r="AB60" s="65"/>
      <c r="AC60" s="65"/>
      <c r="AD60" s="65"/>
      <c r="AE60" s="65"/>
      <c r="AF60" s="65"/>
    </row>
    <row r="61" spans="1:32" x14ac:dyDescent="0.25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75"/>
      <c r="O61" s="75"/>
      <c r="P61" s="75"/>
      <c r="Q61" s="75"/>
      <c r="R61" s="75"/>
      <c r="S61" s="75"/>
      <c r="T61" s="75"/>
      <c r="U61" s="64"/>
      <c r="V61" s="75"/>
      <c r="W61" s="75"/>
      <c r="X61" s="64"/>
      <c r="Y61" s="64"/>
      <c r="Z61" s="64"/>
      <c r="AA61" s="65"/>
      <c r="AB61" s="65"/>
      <c r="AC61" s="65"/>
      <c r="AD61" s="65"/>
      <c r="AE61" s="65"/>
      <c r="AF61" s="65"/>
    </row>
    <row r="62" spans="1:32" x14ac:dyDescent="0.25">
      <c r="A62"/>
      <c r="B62"/>
      <c r="C62"/>
      <c r="G62"/>
      <c r="J62"/>
      <c r="K62"/>
      <c r="L62"/>
      <c r="M62"/>
      <c r="N62" s="79"/>
      <c r="O62" s="79"/>
      <c r="P62" s="79"/>
      <c r="Q62" s="79"/>
      <c r="R62" s="79"/>
      <c r="S62" s="79"/>
      <c r="T62" s="79"/>
      <c r="U62" s="65"/>
      <c r="V62" s="79"/>
      <c r="W62" s="79"/>
      <c r="X62" s="65"/>
      <c r="Y62" s="65"/>
      <c r="Z62" s="65"/>
      <c r="AA62" s="65"/>
      <c r="AB62" s="65"/>
      <c r="AC62" s="65"/>
      <c r="AD62" s="65"/>
      <c r="AE62" s="65"/>
      <c r="AF62" s="65"/>
    </row>
    <row r="63" spans="1:32" x14ac:dyDescent="0.25">
      <c r="A63"/>
      <c r="B63"/>
      <c r="C63"/>
      <c r="G63"/>
      <c r="J63"/>
      <c r="K63"/>
      <c r="L63"/>
      <c r="M63"/>
      <c r="N63" s="79"/>
      <c r="O63" s="79"/>
      <c r="P63" s="79"/>
      <c r="Q63" s="79"/>
      <c r="R63" s="79"/>
      <c r="S63" s="79"/>
      <c r="T63" s="79"/>
      <c r="U63" s="65"/>
      <c r="V63" s="79"/>
      <c r="W63" s="79"/>
      <c r="X63" s="65"/>
      <c r="Y63" s="65"/>
      <c r="Z63" s="65"/>
      <c r="AA63" s="65"/>
      <c r="AB63" s="65"/>
      <c r="AC63" s="65"/>
      <c r="AD63" s="65"/>
      <c r="AE63" s="65"/>
      <c r="AF63" s="65"/>
    </row>
    <row r="64" spans="1:32" x14ac:dyDescent="0.25">
      <c r="A64"/>
      <c r="B64"/>
      <c r="C64"/>
      <c r="G64"/>
      <c r="J64"/>
      <c r="K64"/>
      <c r="L64"/>
      <c r="M64"/>
      <c r="N64" s="79"/>
      <c r="O64" s="79"/>
      <c r="P64" s="79"/>
      <c r="Q64" s="79"/>
      <c r="R64" s="79"/>
      <c r="S64" s="79"/>
      <c r="T64" s="79"/>
      <c r="U64" s="65"/>
      <c r="V64" s="79"/>
      <c r="W64" s="79"/>
      <c r="X64" s="65"/>
      <c r="Y64" s="65"/>
      <c r="Z64" s="65"/>
      <c r="AA64" s="65"/>
      <c r="AB64" s="65"/>
      <c r="AC64" s="65"/>
      <c r="AD64" s="65"/>
      <c r="AE64" s="65"/>
      <c r="AF64" s="65"/>
    </row>
    <row r="65" spans="1:32" x14ac:dyDescent="0.25">
      <c r="A65"/>
      <c r="B65"/>
      <c r="C65"/>
      <c r="G65"/>
      <c r="J65"/>
      <c r="K65"/>
      <c r="L65"/>
      <c r="M65"/>
      <c r="N65" s="79"/>
      <c r="O65" s="79"/>
      <c r="P65" s="79"/>
      <c r="Q65" s="79"/>
      <c r="R65" s="79"/>
      <c r="S65" s="79"/>
      <c r="T65" s="79"/>
      <c r="U65" s="65"/>
      <c r="V65" s="79"/>
      <c r="W65" s="79"/>
      <c r="X65" s="65"/>
      <c r="Y65" s="65"/>
      <c r="Z65" s="65"/>
      <c r="AA65" s="65"/>
      <c r="AB65" s="65"/>
      <c r="AC65" s="65"/>
      <c r="AD65" s="65"/>
      <c r="AE65" s="65"/>
      <c r="AF65" s="65"/>
    </row>
    <row r="66" spans="1:32" x14ac:dyDescent="0.25">
      <c r="A66"/>
      <c r="B66"/>
      <c r="C66"/>
      <c r="G66"/>
      <c r="J66"/>
      <c r="K66"/>
      <c r="L66"/>
      <c r="M66"/>
      <c r="N66" s="79"/>
      <c r="O66" s="79"/>
      <c r="P66" s="79"/>
      <c r="Q66" s="79"/>
      <c r="R66" s="79"/>
      <c r="S66" s="79"/>
      <c r="T66" s="79"/>
      <c r="U66" s="65"/>
      <c r="V66" s="79"/>
      <c r="W66" s="79"/>
      <c r="X66" s="65"/>
      <c r="Y66" s="65"/>
      <c r="Z66" s="65"/>
      <c r="AA66" s="65"/>
      <c r="AB66" s="65"/>
      <c r="AC66" s="65"/>
      <c r="AD66" s="65"/>
      <c r="AE66" s="65"/>
      <c r="AF66" s="65"/>
    </row>
    <row r="67" spans="1:32" x14ac:dyDescent="0.25">
      <c r="A67"/>
      <c r="B67"/>
      <c r="C67"/>
      <c r="G67"/>
      <c r="J67"/>
      <c r="K67"/>
      <c r="L67"/>
      <c r="M67"/>
      <c r="N67" s="79"/>
      <c r="O67" s="79"/>
      <c r="P67" s="79"/>
      <c r="Q67" s="79"/>
      <c r="R67" s="79"/>
      <c r="S67" s="79"/>
      <c r="T67" s="79"/>
      <c r="U67" s="65"/>
      <c r="V67" s="79"/>
      <c r="W67" s="79"/>
      <c r="X67" s="65"/>
      <c r="Y67" s="65"/>
      <c r="Z67" s="65"/>
      <c r="AA67" s="65"/>
      <c r="AB67" s="65"/>
      <c r="AC67" s="65"/>
      <c r="AD67" s="65"/>
      <c r="AE67" s="65"/>
      <c r="AF67" s="65"/>
    </row>
    <row r="68" spans="1:32" x14ac:dyDescent="0.25">
      <c r="A68"/>
      <c r="B68"/>
      <c r="C68"/>
      <c r="G68"/>
      <c r="J68"/>
      <c r="K68"/>
      <c r="L68"/>
      <c r="M68"/>
      <c r="N68" s="79"/>
      <c r="O68" s="79"/>
      <c r="P68" s="79"/>
      <c r="Q68" s="79"/>
      <c r="R68" s="79"/>
      <c r="S68" s="79"/>
      <c r="T68" s="79"/>
      <c r="U68" s="65"/>
      <c r="V68" s="79"/>
      <c r="W68" s="79"/>
      <c r="X68" s="65"/>
      <c r="Y68" s="65"/>
      <c r="Z68" s="65"/>
      <c r="AA68" s="65"/>
      <c r="AB68" s="65"/>
      <c r="AC68" s="65"/>
      <c r="AD68" s="65"/>
      <c r="AE68" s="65"/>
      <c r="AF68" s="65"/>
    </row>
    <row r="69" spans="1:32" x14ac:dyDescent="0.25">
      <c r="A69"/>
      <c r="B69"/>
      <c r="C69"/>
      <c r="G69"/>
      <c r="J69"/>
      <c r="K69"/>
      <c r="L69"/>
      <c r="M69"/>
      <c r="N69" s="79"/>
      <c r="O69" s="79"/>
      <c r="P69" s="79"/>
      <c r="Q69" s="79"/>
      <c r="R69" s="79"/>
      <c r="S69" s="79"/>
      <c r="T69" s="79"/>
      <c r="U69" s="65"/>
      <c r="V69" s="79"/>
      <c r="W69" s="79"/>
      <c r="X69" s="65"/>
      <c r="Y69" s="65"/>
      <c r="Z69" s="65"/>
      <c r="AA69" s="65"/>
      <c r="AB69" s="65"/>
      <c r="AC69" s="65"/>
      <c r="AD69" s="65"/>
      <c r="AE69" s="65"/>
      <c r="AF69" s="65"/>
    </row>
    <row r="70" spans="1:32" x14ac:dyDescent="0.25">
      <c r="A70"/>
      <c r="B70"/>
      <c r="C70"/>
      <c r="G70"/>
      <c r="J70"/>
      <c r="K70"/>
      <c r="L70"/>
      <c r="M70"/>
      <c r="N70" s="79"/>
      <c r="O70" s="79"/>
      <c r="P70" s="79"/>
      <c r="Q70" s="79"/>
      <c r="R70" s="79"/>
      <c r="S70" s="79"/>
      <c r="T70" s="79"/>
      <c r="V70" s="79"/>
      <c r="W70" s="79"/>
      <c r="X70" s="65"/>
      <c r="Y70" s="65"/>
      <c r="Z70" s="65"/>
      <c r="AA70" s="65"/>
      <c r="AB70" s="65"/>
      <c r="AC70" s="65"/>
      <c r="AD70" s="65"/>
      <c r="AE70" s="65"/>
      <c r="AF70" s="65"/>
    </row>
    <row r="71" spans="1:32" x14ac:dyDescent="0.25">
      <c r="A71"/>
      <c r="B71"/>
      <c r="C71"/>
      <c r="G71"/>
      <c r="J71"/>
      <c r="K71"/>
      <c r="L71"/>
      <c r="M71"/>
      <c r="N71" s="79"/>
      <c r="O71" s="79"/>
      <c r="P71" s="79"/>
      <c r="Q71" s="79"/>
      <c r="R71" s="79"/>
      <c r="S71" s="79"/>
      <c r="T71" s="79"/>
      <c r="V71" s="79"/>
      <c r="W71" s="79"/>
      <c r="X71" s="65"/>
      <c r="Y71" s="65"/>
      <c r="Z71" s="65"/>
      <c r="AA71" s="65"/>
      <c r="AB71" s="65"/>
      <c r="AC71" s="65"/>
      <c r="AD71" s="65"/>
      <c r="AE71" s="65"/>
      <c r="AF71" s="65"/>
    </row>
    <row r="72" spans="1:32" x14ac:dyDescent="0.25">
      <c r="A72"/>
      <c r="B72"/>
      <c r="C72"/>
      <c r="G72"/>
      <c r="J72"/>
      <c r="K72"/>
      <c r="L72"/>
      <c r="M72"/>
      <c r="V72" s="79"/>
      <c r="W72" s="79"/>
      <c r="X72" s="65"/>
      <c r="Y72" s="65"/>
      <c r="Z72" s="65"/>
      <c r="AA72" s="65"/>
      <c r="AB72" s="65"/>
      <c r="AC72" s="65"/>
      <c r="AD72" s="65"/>
      <c r="AE72" s="65"/>
      <c r="AF72" s="65"/>
    </row>
    <row r="73" spans="1:32" x14ac:dyDescent="0.25">
      <c r="D73" s="65"/>
      <c r="G73" s="65"/>
      <c r="V73" s="79"/>
      <c r="W73" s="79"/>
      <c r="X73" s="65"/>
      <c r="Y73" s="65"/>
      <c r="Z73" s="65"/>
      <c r="AA73" s="65"/>
      <c r="AB73" s="65"/>
      <c r="AC73" s="65"/>
      <c r="AD73" s="65"/>
      <c r="AE73" s="65"/>
      <c r="AF73" s="65"/>
    </row>
    <row r="74" spans="1:32" x14ac:dyDescent="0.25">
      <c r="D74" s="65"/>
      <c r="G74" s="65"/>
      <c r="V74" s="79"/>
      <c r="W74" s="79"/>
      <c r="X74" s="65"/>
      <c r="Y74" s="65"/>
      <c r="Z74" s="65"/>
      <c r="AA74" s="65"/>
      <c r="AB74" s="65"/>
      <c r="AC74" s="65"/>
      <c r="AD74" s="65"/>
      <c r="AE74" s="65"/>
      <c r="AF74" s="65"/>
    </row>
    <row r="75" spans="1:32" x14ac:dyDescent="0.25">
      <c r="D75" s="65"/>
      <c r="G75" s="65"/>
      <c r="V75" s="79"/>
      <c r="W75" s="79"/>
      <c r="X75" s="65"/>
      <c r="Y75" s="65"/>
      <c r="Z75" s="65"/>
      <c r="AA75" s="65"/>
      <c r="AB75" s="65"/>
      <c r="AC75" s="65"/>
      <c r="AD75" s="65"/>
      <c r="AE75" s="65"/>
      <c r="AF75" s="65"/>
    </row>
    <row r="76" spans="1:32" x14ac:dyDescent="0.25">
      <c r="D76" s="65"/>
      <c r="G76" s="65"/>
      <c r="V76" s="79"/>
      <c r="W76" s="79"/>
      <c r="X76" s="65"/>
      <c r="Y76" s="65"/>
      <c r="Z76" s="65"/>
      <c r="AA76" s="65"/>
      <c r="AB76" s="65"/>
      <c r="AC76" s="65"/>
      <c r="AD76" s="65"/>
      <c r="AE76" s="65"/>
      <c r="AF76" s="65"/>
    </row>
    <row r="77" spans="1:32" x14ac:dyDescent="0.25">
      <c r="D77" s="65"/>
      <c r="G77" s="65"/>
      <c r="V77" s="79"/>
      <c r="W77" s="79"/>
      <c r="X77" s="65"/>
      <c r="Y77" s="65"/>
      <c r="Z77" s="65"/>
      <c r="AA77" s="65"/>
      <c r="AB77" s="65"/>
      <c r="AC77" s="65"/>
      <c r="AD77" s="65"/>
      <c r="AE77" s="65"/>
      <c r="AF77" s="65"/>
    </row>
    <row r="78" spans="1:32" x14ac:dyDescent="0.25">
      <c r="D78" s="65"/>
      <c r="G78" s="65"/>
      <c r="V78" s="79"/>
      <c r="W78" s="79"/>
      <c r="X78" s="65"/>
      <c r="Y78" s="65"/>
      <c r="Z78" s="65"/>
      <c r="AA78" s="65"/>
      <c r="AB78" s="65"/>
      <c r="AC78" s="65"/>
      <c r="AD78" s="65"/>
      <c r="AE78" s="65"/>
      <c r="AF78" s="65"/>
    </row>
    <row r="79" spans="1:32" x14ac:dyDescent="0.25">
      <c r="D79" s="65"/>
      <c r="V79" s="79"/>
      <c r="W79" s="79"/>
      <c r="X79" s="65"/>
      <c r="Y79" s="65"/>
      <c r="Z79" s="65"/>
      <c r="AA79" s="65"/>
      <c r="AB79" s="65"/>
      <c r="AC79" s="65"/>
      <c r="AD79" s="65"/>
      <c r="AE79" s="65"/>
      <c r="AF79" s="65"/>
    </row>
    <row r="80" spans="1:32" x14ac:dyDescent="0.25">
      <c r="D80" s="65"/>
      <c r="V80" s="79"/>
      <c r="W80" s="79"/>
      <c r="X80" s="65"/>
      <c r="Y80" s="65"/>
      <c r="Z80" s="65"/>
      <c r="AA80" s="65"/>
      <c r="AB80" s="65"/>
      <c r="AC80" s="65"/>
      <c r="AD80" s="65"/>
      <c r="AE80" s="65"/>
      <c r="AF80" s="65"/>
    </row>
    <row r="81" spans="4:32" x14ac:dyDescent="0.25">
      <c r="V81" s="79"/>
      <c r="W81" s="79"/>
      <c r="X81" s="65"/>
      <c r="Y81" s="65"/>
      <c r="Z81" s="65"/>
      <c r="AA81" s="65"/>
      <c r="AB81" s="65"/>
      <c r="AC81" s="65"/>
      <c r="AD81" s="65"/>
      <c r="AE81" s="65"/>
      <c r="AF81" s="65"/>
    </row>
    <row r="82" spans="4:32" x14ac:dyDescent="0.25">
      <c r="V82" s="79"/>
      <c r="W82" s="79"/>
      <c r="X82" s="65"/>
      <c r="Y82" s="65"/>
      <c r="Z82" s="65"/>
      <c r="AA82" s="65"/>
      <c r="AB82" s="65"/>
      <c r="AC82" s="65"/>
      <c r="AD82" s="65"/>
      <c r="AE82" s="65"/>
      <c r="AF82" s="65"/>
    </row>
    <row r="83" spans="4:32" x14ac:dyDescent="0.25">
      <c r="V83" s="79"/>
      <c r="W83" s="79"/>
      <c r="X83" s="65"/>
      <c r="Y83" s="65"/>
      <c r="Z83" s="65"/>
      <c r="AA83" s="65"/>
      <c r="AB83" s="65"/>
      <c r="AC83" s="65"/>
      <c r="AD83" s="65"/>
      <c r="AE83" s="65"/>
      <c r="AF83" s="65"/>
    </row>
    <row r="84" spans="4:32" x14ac:dyDescent="0.25">
      <c r="V84" s="79"/>
      <c r="W84" s="79"/>
      <c r="X84" s="65"/>
      <c r="Y84" s="65"/>
      <c r="Z84" s="65"/>
      <c r="AA84" s="65"/>
      <c r="AB84" s="65"/>
      <c r="AC84" s="65"/>
      <c r="AD84" s="65"/>
      <c r="AE84" s="65"/>
      <c r="AF84" s="65"/>
    </row>
    <row r="85" spans="4:32" x14ac:dyDescent="0.25">
      <c r="V85" s="79"/>
      <c r="W85" s="79"/>
      <c r="X85" s="65"/>
      <c r="Y85" s="65"/>
      <c r="Z85" s="65"/>
      <c r="AA85" s="65"/>
      <c r="AB85" s="65"/>
      <c r="AC85" s="65"/>
      <c r="AD85" s="65"/>
      <c r="AE85" s="65"/>
      <c r="AF85" s="65"/>
    </row>
    <row r="86" spans="4:32" x14ac:dyDescent="0.25">
      <c r="V86" s="79"/>
      <c r="W86" s="79"/>
      <c r="X86" s="65"/>
      <c r="Y86" s="65"/>
      <c r="Z86" s="65"/>
      <c r="AA86" s="65"/>
      <c r="AB86" s="65"/>
      <c r="AC86" s="65"/>
      <c r="AD86" s="65"/>
      <c r="AE86" s="65"/>
      <c r="AF86" s="65"/>
    </row>
    <row r="87" spans="4:32" x14ac:dyDescent="0.25">
      <c r="V87" s="79"/>
      <c r="W87" s="79"/>
      <c r="X87" s="65"/>
      <c r="Y87" s="65"/>
      <c r="Z87" s="65"/>
      <c r="AA87" s="65"/>
      <c r="AB87" s="65"/>
      <c r="AC87" s="65"/>
      <c r="AD87" s="65"/>
      <c r="AE87" s="65"/>
      <c r="AF87" s="65"/>
    </row>
    <row r="88" spans="4:32" x14ac:dyDescent="0.25">
      <c r="V88" s="79"/>
      <c r="W88" s="79"/>
      <c r="X88" s="65"/>
      <c r="Y88" s="65"/>
      <c r="Z88" s="65"/>
      <c r="AA88" s="65"/>
      <c r="AB88" s="65"/>
      <c r="AC88" s="65"/>
      <c r="AD88" s="65"/>
      <c r="AE88" s="65"/>
      <c r="AF88" s="65"/>
    </row>
    <row r="89" spans="4:32" x14ac:dyDescent="0.25">
      <c r="V89" s="79"/>
      <c r="W89" s="79"/>
      <c r="X89" s="65"/>
      <c r="Y89" s="65"/>
      <c r="Z89" s="65"/>
      <c r="AA89" s="65"/>
      <c r="AB89" s="65"/>
      <c r="AC89" s="65"/>
      <c r="AD89" s="65"/>
      <c r="AE89" s="65"/>
      <c r="AF89" s="65"/>
    </row>
    <row r="90" spans="4:32" x14ac:dyDescent="0.25">
      <c r="V90" s="79"/>
      <c r="W90" s="79"/>
      <c r="X90" s="65"/>
      <c r="Y90" s="65"/>
      <c r="Z90" s="65"/>
      <c r="AA90" s="65"/>
      <c r="AB90" s="65"/>
      <c r="AC90" s="65"/>
      <c r="AD90" s="65"/>
      <c r="AE90" s="65"/>
      <c r="AF90" s="65"/>
    </row>
    <row r="91" spans="4:32" x14ac:dyDescent="0.25">
      <c r="V91" s="79"/>
      <c r="W91" s="79"/>
      <c r="X91" s="65"/>
      <c r="Y91" s="65"/>
      <c r="Z91" s="65"/>
      <c r="AA91" s="65"/>
      <c r="AB91" s="65"/>
      <c r="AC91" s="65"/>
      <c r="AD91" s="65"/>
      <c r="AE91" s="65"/>
      <c r="AF91" s="65"/>
    </row>
    <row r="92" spans="4:32" x14ac:dyDescent="0.25">
      <c r="V92" s="79"/>
      <c r="W92" s="79"/>
      <c r="X92" s="65"/>
      <c r="Y92" s="65"/>
      <c r="Z92" s="65"/>
      <c r="AA92" s="65"/>
      <c r="AB92" s="65"/>
      <c r="AC92" s="65"/>
      <c r="AD92" s="65"/>
      <c r="AE92" s="65"/>
      <c r="AF92" s="65"/>
    </row>
    <row r="93" spans="4:32" x14ac:dyDescent="0.25">
      <c r="V93" s="79"/>
      <c r="W93" s="79"/>
      <c r="X93" s="65"/>
      <c r="Y93" s="65"/>
      <c r="Z93" s="65"/>
      <c r="AA93" s="65"/>
      <c r="AB93" s="65"/>
      <c r="AC93" s="65"/>
      <c r="AD93" s="65"/>
      <c r="AE93" s="65"/>
      <c r="AF93" s="65"/>
    </row>
    <row r="94" spans="4:32" x14ac:dyDescent="0.25">
      <c r="V94" s="79"/>
      <c r="W94" s="79"/>
      <c r="X94" s="65"/>
      <c r="Y94" s="65"/>
      <c r="Z94" s="65"/>
      <c r="AA94" s="65"/>
      <c r="AB94" s="65"/>
      <c r="AC94" s="65"/>
      <c r="AD94" s="65"/>
      <c r="AE94" s="65"/>
      <c r="AF94" s="65"/>
    </row>
    <row r="95" spans="4:32" x14ac:dyDescent="0.25">
      <c r="D95" s="65"/>
      <c r="E95" s="65"/>
      <c r="F95" s="65"/>
      <c r="H95" s="65"/>
      <c r="I95" s="65"/>
      <c r="J95" s="80"/>
      <c r="K95" s="80"/>
      <c r="L95" s="80"/>
      <c r="M95" s="79"/>
      <c r="N95" s="79"/>
      <c r="O95" s="79"/>
      <c r="P95" s="79"/>
      <c r="Q95" s="79"/>
      <c r="R95" s="79"/>
      <c r="S95" s="79"/>
      <c r="T95" s="79"/>
      <c r="U95" s="65"/>
      <c r="V95" s="79"/>
      <c r="W95" s="79"/>
      <c r="X95" s="65"/>
      <c r="Y95" s="65"/>
      <c r="Z95" s="65"/>
      <c r="AA95" s="65"/>
      <c r="AB95" s="65"/>
      <c r="AC95" s="65"/>
      <c r="AD95" s="65"/>
      <c r="AE95" s="65"/>
      <c r="AF95" s="65"/>
    </row>
  </sheetData>
  <mergeCells count="2">
    <mergeCell ref="C40:Q40"/>
    <mergeCell ref="C39:Q39"/>
  </mergeCells>
  <phoneticPr fontId="26" type="noConversion"/>
  <pageMargins left="0.74803149606299213" right="0" top="0.59055118110236227" bottom="0.19685039370078741" header="0.51181102362204722" footer="0.51181102362204722"/>
  <pageSetup paperSize="9" orientation="portrait" r:id="rId1"/>
  <headerFooter alignWithMargins="0">
    <oddFooter>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2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2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Dansk Golf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Vagtborg</dc:creator>
  <cp:lastModifiedBy>Ivan Skovsted</cp:lastModifiedBy>
  <cp:lastPrinted>2019-09-30T07:36:27Z</cp:lastPrinted>
  <dcterms:created xsi:type="dcterms:W3CDTF">2000-04-03T09:44:27Z</dcterms:created>
  <dcterms:modified xsi:type="dcterms:W3CDTF">2019-12-18T12:54:55Z</dcterms:modified>
</cp:coreProperties>
</file>